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05" windowHeight="5655" tabRatio="910" activeTab="0"/>
  </bookViews>
  <sheets>
    <sheet name="Departmental Data 17-18" sheetId="1" r:id="rId1"/>
    <sheet name="TaxItem Data 17-18" sheetId="2" r:id="rId2"/>
    <sheet name="Regional Data 17-18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<sst xmlns="http://schemas.openxmlformats.org/spreadsheetml/2006/main" count="551" uniqueCount="273">
  <si>
    <t>Individuals</t>
  </si>
  <si>
    <t>W/Tax (IRMD)</t>
  </si>
  <si>
    <t>Capital Gains Tax</t>
  </si>
  <si>
    <t>Transport</t>
  </si>
  <si>
    <t>W/Tax (G&amp;S)</t>
  </si>
  <si>
    <t>Treasury Bills</t>
  </si>
  <si>
    <t>Rental Tax</t>
  </si>
  <si>
    <t>Gaming Tax</t>
  </si>
  <si>
    <t>Sub-total</t>
  </si>
  <si>
    <t>P.A.Y.E.</t>
  </si>
  <si>
    <t>B. Skills &amp; Dev.Levy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</si>
  <si>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</si>
  <si>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</si>
  <si>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</si>
  <si>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</si>
  <si>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</si>
  <si>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</si>
  <si>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</si>
  <si>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</si>
  <si>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</si>
  <si>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</si>
  <si>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</si>
  <si>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</si>
  <si>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</si>
  <si>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</si>
  <si>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</si>
  <si>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</si>
  <si>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</si>
  <si>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</si>
  <si>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</si>
  <si>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</si>
  <si>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</si>
  <si>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</si>
  <si>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</si>
  <si>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Excise Duty- Local</t>
  </si>
  <si>
    <t>Beer</t>
  </si>
  <si>
    <t>Sub-Total</t>
  </si>
  <si>
    <t>VAT-Local</t>
  </si>
  <si>
    <t>Others</t>
  </si>
  <si>
    <t>Motor Vehicle Taxes</t>
  </si>
  <si>
    <t>Stamp Duty</t>
  </si>
  <si>
    <t>Sub Total</t>
  </si>
  <si>
    <t>Treasury Voucher</t>
  </si>
  <si>
    <t>D'Salaam SC</t>
  </si>
  <si>
    <t>MJKNIA</t>
  </si>
  <si>
    <t>Less Transfers to refunds A/C</t>
  </si>
  <si>
    <t>PAYE</t>
  </si>
  <si>
    <t>July</t>
  </si>
  <si>
    <t>August</t>
  </si>
  <si>
    <t>September</t>
  </si>
  <si>
    <t>DEPARTMENT</t>
  </si>
  <si>
    <t>Customs and Excise</t>
  </si>
  <si>
    <t>Large Taxpayers</t>
  </si>
  <si>
    <t>Add:Treasury Voucher</t>
  </si>
  <si>
    <t>TAX ITEM</t>
  </si>
  <si>
    <t>Domestic Revenue</t>
  </si>
  <si>
    <t>W/Tax on IRMD</t>
  </si>
  <si>
    <t>Direct Taxes</t>
  </si>
  <si>
    <t>Add: Treasury Vouchers</t>
  </si>
  <si>
    <t>Source: Tanzania Revenue Authority</t>
  </si>
  <si>
    <t>Non-Tax Revenue</t>
  </si>
  <si>
    <t>TOTAL (NET)</t>
  </si>
  <si>
    <t>TOTAL (GROSS)</t>
  </si>
  <si>
    <t>Total</t>
  </si>
  <si>
    <t>Less Transfers to refunds A/C &amp; VAT</t>
  </si>
  <si>
    <t>Million TShs.</t>
  </si>
  <si>
    <t>Bottled water</t>
  </si>
  <si>
    <t>NON-TAX  REVENUE</t>
  </si>
  <si>
    <t>Less: Income Tax Refunds</t>
  </si>
  <si>
    <t xml:space="preserve">Less: VAT Refunds </t>
  </si>
  <si>
    <t>Spirits</t>
  </si>
  <si>
    <t>Entertainment (Music and films tapes)</t>
  </si>
  <si>
    <t>Cigarette</t>
  </si>
  <si>
    <t>Soft drinks</t>
  </si>
  <si>
    <t>Less: VAT Refunds</t>
  </si>
  <si>
    <t>Add:Treasury V.</t>
  </si>
  <si>
    <t>TOTAL 1</t>
  </si>
  <si>
    <t>Less:Transfer to ZRB</t>
  </si>
  <si>
    <t>Indirect Tax (Regional wise) - Domestic Revenue Department for 2013/2014</t>
  </si>
  <si>
    <t>Customs and Excise (Regional wise) - Department for 2013/2014</t>
  </si>
  <si>
    <t>VAT from rent on leased building</t>
  </si>
  <si>
    <t>Less:  Refunds to ZRB</t>
  </si>
  <si>
    <t>Less: VAT Mining</t>
  </si>
  <si>
    <t>Bed night Levy</t>
  </si>
  <si>
    <t>VAT on Other Services</t>
  </si>
  <si>
    <t>Bed service Levy</t>
  </si>
  <si>
    <t>VAT on Textiles</t>
  </si>
  <si>
    <t>VAT on Konyagi</t>
  </si>
  <si>
    <t>VAT on Spirits</t>
  </si>
  <si>
    <t>VAT on Wines and Liquor</t>
  </si>
  <si>
    <t>VAT on Metal Products</t>
  </si>
  <si>
    <t>VAT on Plastics</t>
  </si>
  <si>
    <t>VAT on Furniture and Wood Products</t>
  </si>
  <si>
    <t>VAT on MV Spares and Bicycles</t>
  </si>
  <si>
    <t>VAT on Forestry Products</t>
  </si>
  <si>
    <t>VAT on Bottled Water</t>
  </si>
  <si>
    <t>VAT on Kibuku</t>
  </si>
  <si>
    <t>VAT on Soaps and Detergents</t>
  </si>
  <si>
    <t>VAT on Electrical Products</t>
  </si>
  <si>
    <t>VAT on Petroleum</t>
  </si>
  <si>
    <t>VAT on Cooking Oil</t>
  </si>
  <si>
    <t>VAT on Wheat and Flour</t>
  </si>
  <si>
    <t>VAT on Tea and Coffee</t>
  </si>
  <si>
    <t>VAT on Paper and Paper Products</t>
  </si>
  <si>
    <t>VAT on Tyres and Tubes</t>
  </si>
  <si>
    <t>VAT on Perfumes and Cosmetics</t>
  </si>
  <si>
    <t>VAT on Leather Products</t>
  </si>
  <si>
    <t>VAT on Other Chemicals</t>
  </si>
  <si>
    <t>VAT on Paints</t>
  </si>
  <si>
    <t>VAT on Locally Assembled MVs</t>
  </si>
  <si>
    <t>VAT on Milk and Milk Products</t>
  </si>
  <si>
    <t>VAT on Sweets and Confectioneries</t>
  </si>
  <si>
    <t>VAT on Bread and Biscuits</t>
  </si>
  <si>
    <t>VAT on Fruit juices</t>
  </si>
  <si>
    <t>VAT on Matches</t>
  </si>
  <si>
    <t>VAT on Aluminium</t>
  </si>
  <si>
    <t>VAT on Cotton and Kapok</t>
  </si>
  <si>
    <t>VAT on Agricultural Products</t>
  </si>
  <si>
    <t>VAT on Fish Products</t>
  </si>
  <si>
    <t>VAT on Roofing Materials</t>
  </si>
  <si>
    <t>VAT on Salt</t>
  </si>
  <si>
    <t>VAT on Nails</t>
  </si>
  <si>
    <t>VAT on Medicines</t>
  </si>
  <si>
    <t>VAT on Retailers</t>
  </si>
  <si>
    <t>VAT on Wholesalers</t>
  </si>
  <si>
    <t>VAT on Transport</t>
  </si>
  <si>
    <t>VAT on  Hotel Services</t>
  </si>
  <si>
    <t>VAT on Catering Services</t>
  </si>
  <si>
    <t>VAT on Building Contractors</t>
  </si>
  <si>
    <t>VAT on Electrical Contractors</t>
  </si>
  <si>
    <t>VAT on Engineering Services</t>
  </si>
  <si>
    <t>VAT on Accountants</t>
  </si>
  <si>
    <t>VAT on Consultancy</t>
  </si>
  <si>
    <t>VAT on Clearing and Forwarding</t>
  </si>
  <si>
    <t>VAT on Vehicle Repairs</t>
  </si>
  <si>
    <t>VAT on Tour Operators</t>
  </si>
  <si>
    <t>VAT on Radios and Television</t>
  </si>
  <si>
    <t>VAT on Security Services</t>
  </si>
  <si>
    <t>VAT on Laundry and Dry Cleaners</t>
  </si>
  <si>
    <t>VAT on Photo Studios</t>
  </si>
  <si>
    <t>VAT on Fitness Centres</t>
  </si>
  <si>
    <t>VAT on Hair Saloon</t>
  </si>
  <si>
    <t>VAT on Tailoring Marts</t>
  </si>
  <si>
    <t>VAT on Secretarial Services</t>
  </si>
  <si>
    <t>VAT on Architectural</t>
  </si>
  <si>
    <t>VAT on Courier Services</t>
  </si>
  <si>
    <t>VAT on Fumigation Services</t>
  </si>
  <si>
    <t>VAT on Appliances Repair</t>
  </si>
  <si>
    <t>VAT on Boat Charterers</t>
  </si>
  <si>
    <t>VAT on Car Rentals</t>
  </si>
  <si>
    <t>VAT on Air Charters</t>
  </si>
  <si>
    <t>VAT on Quantity Surveyors</t>
  </si>
  <si>
    <t>VAT on Valuation Services</t>
  </si>
  <si>
    <t>VAT on Driving Schools</t>
  </si>
  <si>
    <t>VAT on Jewellers</t>
  </si>
  <si>
    <t>VAT on Telex and Faxs</t>
  </si>
  <si>
    <t>VAT on leased building</t>
  </si>
  <si>
    <t>VAT on Cargo services</t>
  </si>
  <si>
    <t>VAT on Hotel levy</t>
  </si>
  <si>
    <t>VAT on Advocates</t>
  </si>
  <si>
    <t>VAT on Auctioneers</t>
  </si>
  <si>
    <t>VAT on Beer</t>
  </si>
  <si>
    <t>VAT on Cigarette</t>
  </si>
  <si>
    <t>VAT on Soft drinks</t>
  </si>
  <si>
    <t>VAT on Cement</t>
  </si>
  <si>
    <t>VAT on Sugar</t>
  </si>
  <si>
    <t>VAT on Electricity</t>
  </si>
  <si>
    <t>VAT on Telephone</t>
  </si>
  <si>
    <t>VAT on Furniture and VAT on Wood Products</t>
  </si>
  <si>
    <t>VAT on MV Spares and Bicycle</t>
  </si>
  <si>
    <t>VAT on Electrical VAT on Electrical Products</t>
  </si>
  <si>
    <t>VAT on  Paper and Paper Prod</t>
  </si>
  <si>
    <t>VAT on Fruit Juices</t>
  </si>
  <si>
    <t>Ltd Coys &amp; Parastatals</t>
  </si>
  <si>
    <t>Shipping</t>
  </si>
  <si>
    <t>Other Direct Taxes</t>
  </si>
  <si>
    <t>W/Tax Ins. Comm.</t>
  </si>
  <si>
    <t>W/Tax Bank Int.</t>
  </si>
  <si>
    <t>Wine and Liquor</t>
  </si>
  <si>
    <t>Excise on Cigarrete</t>
  </si>
  <si>
    <t>1.   Import Duty</t>
  </si>
  <si>
    <t>Export Duty &amp; Levy</t>
  </si>
  <si>
    <t>Processing Fee-dry cargo-TRA</t>
  </si>
  <si>
    <t>Processing Fee-REA</t>
  </si>
  <si>
    <t>2.   Excise Duty - Imports</t>
  </si>
  <si>
    <t xml:space="preserve">   Excise Duty Imports</t>
  </si>
  <si>
    <t xml:space="preserve">   Excise Duty Petroleum</t>
  </si>
  <si>
    <t xml:space="preserve">   VAT-Imports</t>
  </si>
  <si>
    <t xml:space="preserve">   Fuel Levy</t>
  </si>
  <si>
    <t xml:space="preserve">   Petroleum fee-REA</t>
  </si>
  <si>
    <t xml:space="preserve">   Transit Fees</t>
  </si>
  <si>
    <t xml:space="preserve">   Auction Sales</t>
  </si>
  <si>
    <t xml:space="preserve">   Sales of Stores</t>
  </si>
  <si>
    <t xml:space="preserve">   Printing &amp; Publications</t>
  </si>
  <si>
    <t xml:space="preserve">   Customs Werehouse Rent</t>
  </si>
  <si>
    <t xml:space="preserve">   Customs Agency Fees</t>
  </si>
  <si>
    <t>Less Transfers to refunds</t>
  </si>
  <si>
    <t>Natural Gas (Industrial use)</t>
  </si>
  <si>
    <t>Spirits &amp; Konyagi</t>
  </si>
  <si>
    <t>Fruits juices</t>
  </si>
  <si>
    <t>Corporation Tax</t>
  </si>
  <si>
    <t>Skills and Development Levy*</t>
  </si>
  <si>
    <t>Rental tax</t>
  </si>
  <si>
    <t>W/Tax on Goods &amp; Services</t>
  </si>
  <si>
    <t>W/Tax on Bank Interest</t>
  </si>
  <si>
    <t>Other W/TAXES</t>
  </si>
  <si>
    <t>Less:Transfer to Vendor (MV D/Licence)</t>
  </si>
  <si>
    <t>Less:Processing Fee-dry cargo-TRA</t>
  </si>
  <si>
    <t>Import Duty (Non-Petroleum imports)</t>
  </si>
  <si>
    <t>Less:  Transfer of Refunds</t>
  </si>
  <si>
    <t>Less VETA</t>
  </si>
  <si>
    <t>Less:  Bed Nigt Service Levy</t>
  </si>
  <si>
    <t>Less: Bed Night Levy</t>
  </si>
  <si>
    <t>Less:transfer to VETA &amp; Others</t>
  </si>
  <si>
    <t>Less: VAT refunds</t>
  </si>
  <si>
    <t>Less: Transfers to VETA &amp; Vendor (MV D/licence)</t>
  </si>
  <si>
    <t>Less:Processing Fees-Dry cargo-TRA; Wet cargo; &amp; Export Levy -Cashewnut Board</t>
  </si>
  <si>
    <t xml:space="preserve">    Add: Tax Refunds returned</t>
  </si>
  <si>
    <t>Add: Tax Refund Returned</t>
  </si>
  <si>
    <t>Indirect Tax (Itemwise) - Domestic Revenue Department for 2015/2016</t>
  </si>
  <si>
    <t>Customs and Excise (Itemwise) - Department for 2015/2016</t>
  </si>
  <si>
    <t>Large Taxpayers (Itemwise) - Department for 2015/2016</t>
  </si>
  <si>
    <t>VAT on Cigarattes</t>
  </si>
  <si>
    <t>Add Tax refunds returned</t>
  </si>
  <si>
    <t>Railway Development Levy</t>
  </si>
  <si>
    <t>Water supply and sanitation</t>
  </si>
  <si>
    <t>Less:Processing Fee-REA</t>
  </si>
  <si>
    <t>Less: Export Levy- Cashewnut Board</t>
  </si>
  <si>
    <t>Excise Duty- on money transfers</t>
  </si>
  <si>
    <t>Add: Tax Refunds Returned</t>
  </si>
  <si>
    <t>DSTV</t>
  </si>
  <si>
    <t>TOTAL 2</t>
  </si>
  <si>
    <t>Large Taxpayers Department for 2015/2016</t>
  </si>
  <si>
    <t>October</t>
  </si>
  <si>
    <t>November</t>
  </si>
  <si>
    <t>December</t>
  </si>
  <si>
    <t>Less:Transf. to Vendor (MV D/Licence)</t>
  </si>
  <si>
    <t>January</t>
  </si>
  <si>
    <t>February</t>
  </si>
  <si>
    <t>March</t>
  </si>
  <si>
    <t>April</t>
  </si>
  <si>
    <t>4th Quarter 2015/16</t>
  </si>
  <si>
    <t>May</t>
  </si>
  <si>
    <t>Unkown Transfer</t>
  </si>
  <si>
    <t>June</t>
  </si>
  <si>
    <t>1st Quarter 2017/18</t>
  </si>
  <si>
    <t>2nd Quarter 2017/18</t>
  </si>
  <si>
    <t>3nd Quarter 2017/18</t>
  </si>
  <si>
    <t>4th Quarter 2017/18</t>
  </si>
  <si>
    <t>Direct Tax (Itemwise) - Domestic Revenue Department for 2017/2018</t>
  </si>
  <si>
    <t>Direct Tax (Regional wise) - Domestic Revenue Department for 2017/2018</t>
  </si>
  <si>
    <t>Kariakoo</t>
  </si>
  <si>
    <t>Kahama</t>
  </si>
  <si>
    <t>Geita</t>
  </si>
  <si>
    <t>Katavi</t>
  </si>
  <si>
    <t>Njombe</t>
  </si>
  <si>
    <t>Songwe</t>
  </si>
  <si>
    <t>Simiyu</t>
  </si>
  <si>
    <t>Natural Resources Payments</t>
  </si>
  <si>
    <t>VAT on Ceramic Products</t>
  </si>
  <si>
    <t xml:space="preserve">   Other Collections</t>
  </si>
  <si>
    <t>Perfumes &amp;Cosmetics</t>
  </si>
  <si>
    <t>Telecoms Services</t>
  </si>
  <si>
    <t>VAT on locally Assembed MVs</t>
  </si>
  <si>
    <t>VAT on Milk and Milk Product</t>
  </si>
  <si>
    <t>VAT on air cargo services</t>
  </si>
  <si>
    <t>Natural resources Payments</t>
  </si>
  <si>
    <t>TOTAL(NET)</t>
  </si>
  <si>
    <t>TOTAL(GROSS)</t>
  </si>
  <si>
    <t>Departure charges</t>
  </si>
  <si>
    <t>Departure Charges</t>
  </si>
  <si>
    <t>Departmental Actual Revenue Collections in Quarterly for 2017/2018</t>
  </si>
  <si>
    <t>O/W Fire inspection fees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</si>
</sst>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-* #,##0.0_-;\-* #,##0.0_-;_-* &quot;-&quot;??_-;_-@_-"/>
    <numFmt numFmtId="180" formatCode="_(* #,##0.000_);_(* \(#,##0.000\);_(* &quot;-&quot;??_);_(@_)"/>
    <numFmt numFmtId="181" formatCode="0.0%"/>
    <numFmt numFmtId="182" formatCode="_(* #,##0.0_);_(* \(#,##0.0\);_(* &quot;-&quot;?_);_(@_)"/>
    <numFmt numFmtId="183" formatCode="_(* #,##0_);_(* \(#,##0\);_(* &quot;-&quot;??_);_(@_)"/>
    <numFmt numFmtId="184" formatCode="_(* #,##0.0000_);_(* \(#,##0.0000\);_(* &quot;-&quot;??_);_(@_)"/>
    <numFmt numFmtId="185" formatCode="_-* #,##0.0_-;\-* #,##0.0_-;_-* &quot;-&quot;?_-;_-@_-"/>
    <numFmt numFmtId="186" formatCode="_-* #,##0_-;\-* #,##0_-;_-* &quot;-&quot;??_-;_-@_-"/>
    <numFmt numFmtId="187" formatCode="_(* #,##0.0_);_(* \(#,##0.0\);_(* &quot;-&quot;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name val="Calibri"/>
      <family val="1"/>
    </font>
    <font>
      <b/>
      <sz val="10"/>
      <color indexed="8"/>
      <name val="Arial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29" borderId="1" applyNumberFormat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0" fontId="46" fillId="32" borderId="1" applyNumberFormat="0" applyAlignment="0" applyProtection="0"/>
    <xf numFmtId="0" fontId="47" fillId="0" borderId="6" applyNumberFormat="0" applyFill="0" applyAlignment="0" applyProtection="0"/>
    <xf numFmtId="0" fontId="4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49" fillId="29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45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43" fontId="0" fillId="0" borderId="0" xfId="0" applyNumberFormat="1" applyAlignment="1">
      <alignment/>
    </xf>
    <xf numFmtId="178" fontId="0" fillId="0" borderId="10" xfId="45" applyNumberFormat="1" applyFont="1" applyFill="1" applyBorder="1" applyAlignment="1">
      <alignment/>
    </xf>
    <xf numFmtId="178" fontId="0" fillId="0" borderId="10" xfId="0" applyNumberForma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0" xfId="45" applyNumberFormat="1" applyFont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45" applyNumberFormat="1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178" fontId="2" fillId="0" borderId="10" xfId="45" applyNumberFormat="1" applyFont="1" applyFill="1" applyBorder="1" applyAlignment="1">
      <alignment/>
    </xf>
    <xf numFmtId="179" fontId="0" fillId="0" borderId="10" xfId="45" applyNumberFormat="1" applyFont="1" applyFill="1" applyBorder="1" applyAlignment="1" quotePrefix="1">
      <alignment horizontal="right"/>
    </xf>
    <xf numFmtId="179" fontId="0" fillId="0" borderId="10" xfId="45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2" fillId="35" borderId="11" xfId="45" applyNumberFormat="1" applyFont="1" applyFill="1" applyBorder="1" applyAlignment="1">
      <alignment horizontal="center"/>
    </xf>
    <xf numFmtId="179" fontId="0" fillId="0" borderId="10" xfId="45" applyNumberFormat="1" applyFont="1" applyFill="1" applyBorder="1" applyAlignment="1">
      <alignment/>
    </xf>
    <xf numFmtId="179" fontId="0" fillId="0" borderId="10" xfId="45" applyNumberFormat="1" applyFont="1" applyFill="1" applyBorder="1" applyAlignment="1">
      <alignment/>
    </xf>
    <xf numFmtId="179" fontId="0" fillId="0" borderId="10" xfId="45" applyNumberFormat="1" applyFont="1" applyFill="1" applyBorder="1" applyAlignment="1">
      <alignment horizontal="center"/>
    </xf>
    <xf numFmtId="179" fontId="0" fillId="0" borderId="10" xfId="45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/>
    </xf>
    <xf numFmtId="0" fontId="0" fillId="0" borderId="10" xfId="70" applyNumberFormat="1" applyFont="1" applyBorder="1" applyAlignment="1">
      <alignment/>
    </xf>
    <xf numFmtId="0" fontId="2" fillId="0" borderId="10" xfId="0" applyFont="1" applyBorder="1" applyAlignment="1">
      <alignment/>
    </xf>
    <xf numFmtId="178" fontId="2" fillId="35" borderId="10" xfId="45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178" fontId="0" fillId="0" borderId="10" xfId="45" applyNumberFormat="1" applyFont="1" applyFill="1" applyBorder="1" applyAlignment="1">
      <alignment/>
    </xf>
    <xf numFmtId="178" fontId="0" fillId="0" borderId="10" xfId="45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9" fontId="2" fillId="0" borderId="10" xfId="45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78" fontId="2" fillId="0" borderId="10" xfId="45" applyNumberFormat="1" applyFont="1" applyFill="1" applyBorder="1" applyAlignment="1">
      <alignment horizontal="center"/>
    </xf>
    <xf numFmtId="178" fontId="0" fillId="0" borderId="10" xfId="45" applyNumberFormat="1" applyFont="1" applyFill="1" applyBorder="1" applyAlignment="1">
      <alignment horizontal="center"/>
    </xf>
    <xf numFmtId="178" fontId="0" fillId="0" borderId="10" xfId="70" applyNumberFormat="1" applyFont="1" applyBorder="1" applyAlignment="1">
      <alignment/>
    </xf>
    <xf numFmtId="178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8" fontId="0" fillId="0" borderId="10" xfId="45" applyNumberFormat="1" applyFont="1" applyFill="1" applyBorder="1" applyAlignment="1">
      <alignment horizontal="center"/>
    </xf>
    <xf numFmtId="43" fontId="0" fillId="0" borderId="0" xfId="45" applyFont="1" applyAlignment="1">
      <alignment/>
    </xf>
    <xf numFmtId="0" fontId="7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45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indent="1"/>
    </xf>
    <xf numFmtId="178" fontId="0" fillId="0" borderId="10" xfId="45" applyNumberFormat="1" applyFont="1" applyFill="1" applyBorder="1" applyAlignment="1" quotePrefix="1">
      <alignment/>
    </xf>
    <xf numFmtId="178" fontId="2" fillId="0" borderId="10" xfId="0" applyNumberFormat="1" applyFont="1" applyFill="1" applyBorder="1" applyAlignment="1">
      <alignment/>
    </xf>
    <xf numFmtId="179" fontId="0" fillId="0" borderId="10" xfId="45" applyNumberFormat="1" applyFont="1" applyBorder="1" applyAlignment="1" quotePrefix="1">
      <alignment horizontal="right"/>
    </xf>
    <xf numFmtId="43" fontId="0" fillId="0" borderId="10" xfId="45" applyFont="1" applyBorder="1" applyAlignment="1">
      <alignment/>
    </xf>
    <xf numFmtId="43" fontId="0" fillId="0" borderId="10" xfId="45" applyFont="1" applyFill="1" applyBorder="1" applyAlignment="1">
      <alignment/>
    </xf>
    <xf numFmtId="43" fontId="0" fillId="0" borderId="10" xfId="45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0" xfId="45" applyNumberFormat="1" applyFont="1" applyFill="1" applyBorder="1" applyAlignment="1" quotePrefix="1">
      <alignment/>
    </xf>
    <xf numFmtId="43" fontId="0" fillId="0" borderId="0" xfId="0" applyNumberFormat="1" applyFill="1" applyAlignment="1">
      <alignment/>
    </xf>
    <xf numFmtId="43" fontId="0" fillId="0" borderId="10" xfId="45" applyFont="1" applyFill="1" applyBorder="1" applyAlignment="1" quotePrefix="1">
      <alignment/>
    </xf>
    <xf numFmtId="43" fontId="0" fillId="0" borderId="10" xfId="45" applyFont="1" applyBorder="1" applyAlignment="1">
      <alignment/>
    </xf>
    <xf numFmtId="180" fontId="0" fillId="0" borderId="0" xfId="0" applyNumberFormat="1" applyFont="1" applyAlignment="1">
      <alignment/>
    </xf>
    <xf numFmtId="178" fontId="0" fillId="0" borderId="0" xfId="45" applyNumberFormat="1" applyFont="1" applyAlignment="1">
      <alignment/>
    </xf>
    <xf numFmtId="178" fontId="0" fillId="0" borderId="14" xfId="45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0" fillId="0" borderId="13" xfId="0" applyFont="1" applyBorder="1" applyAlignment="1">
      <alignment horizontal="left" vertical="center" indent="1"/>
    </xf>
    <xf numFmtId="43" fontId="53" fillId="0" borderId="0" xfId="0" applyNumberFormat="1" applyFont="1" applyFill="1" applyAlignment="1">
      <alignment/>
    </xf>
    <xf numFmtId="178" fontId="53" fillId="0" borderId="10" xfId="45" applyNumberFormat="1" applyFont="1" applyFill="1" applyBorder="1" applyAlignment="1">
      <alignment/>
    </xf>
    <xf numFmtId="43" fontId="0" fillId="0" borderId="0" xfId="45" applyFont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79" fontId="53" fillId="0" borderId="10" xfId="45" applyNumberFormat="1" applyFont="1" applyFill="1" applyBorder="1" applyAlignment="1">
      <alignment horizontal="right"/>
    </xf>
    <xf numFmtId="179" fontId="0" fillId="36" borderId="10" xfId="47" applyNumberFormat="1" applyFont="1" applyFill="1" applyBorder="1" applyAlignment="1">
      <alignment/>
    </xf>
    <xf numFmtId="179" fontId="0" fillId="36" borderId="10" xfId="47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78" fontId="8" fillId="0" borderId="10" xfId="45" applyNumberFormat="1" applyFont="1" applyFill="1" applyBorder="1" applyAlignment="1">
      <alignment/>
    </xf>
    <xf numFmtId="185" fontId="11" fillId="0" borderId="10" xfId="0" applyNumberFormat="1" applyFont="1" applyFill="1" applyBorder="1" applyAlignment="1">
      <alignment/>
    </xf>
    <xf numFmtId="0" fontId="0" fillId="0" borderId="10" xfId="70" applyNumberFormat="1" applyFont="1" applyFill="1" applyBorder="1" applyAlignment="1">
      <alignment/>
    </xf>
    <xf numFmtId="178" fontId="0" fillId="0" borderId="10" xfId="70" applyNumberFormat="1" applyFont="1" applyFill="1" applyBorder="1" applyAlignment="1">
      <alignment horizontal="center"/>
    </xf>
    <xf numFmtId="178" fontId="0" fillId="0" borderId="10" xfId="70" applyNumberFormat="1" applyFont="1" applyFill="1" applyBorder="1" applyAlignment="1">
      <alignment/>
    </xf>
    <xf numFmtId="178" fontId="0" fillId="0" borderId="0" xfId="7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5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178" fontId="7" fillId="0" borderId="10" xfId="45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3" fontId="0" fillId="0" borderId="0" xfId="45" applyFont="1" applyFill="1" applyAlignment="1">
      <alignment/>
    </xf>
    <xf numFmtId="179" fontId="2" fillId="0" borderId="10" xfId="70" applyNumberFormat="1" applyFont="1" applyFill="1" applyBorder="1" applyAlignment="1" quotePrefix="1">
      <alignment horizontal="left"/>
    </xf>
    <xf numFmtId="179" fontId="0" fillId="0" borderId="10" xfId="118" applyNumberFormat="1" applyFont="1" applyFill="1" applyBorder="1" applyAlignment="1">
      <alignment horizontal="left" indent="1"/>
    </xf>
    <xf numFmtId="0" fontId="0" fillId="0" borderId="15" xfId="0" applyFill="1" applyBorder="1" applyAlignment="1">
      <alignment/>
    </xf>
    <xf numFmtId="0" fontId="0" fillId="0" borderId="10" xfId="540" applyFont="1" applyFill="1" applyBorder="1" applyAlignment="1">
      <alignment horizontal="left"/>
      <protection/>
    </xf>
    <xf numFmtId="43" fontId="0" fillId="0" borderId="10" xfId="45" applyFont="1" applyFill="1" applyBorder="1" applyAlignment="1">
      <alignment/>
    </xf>
    <xf numFmtId="178" fontId="0" fillId="0" borderId="10" xfId="45" applyNumberFormat="1" applyFont="1" applyFill="1" applyBorder="1" applyAlignment="1">
      <alignment/>
    </xf>
    <xf numFmtId="178" fontId="0" fillId="0" borderId="0" xfId="45" applyNumberFormat="1" applyFont="1" applyFill="1" applyBorder="1" applyAlignment="1">
      <alignment/>
    </xf>
    <xf numFmtId="178" fontId="0" fillId="0" borderId="14" xfId="45" applyNumberFormat="1" applyFont="1" applyFill="1" applyBorder="1" applyAlignment="1">
      <alignment/>
    </xf>
    <xf numFmtId="178" fontId="0" fillId="0" borderId="0" xfId="45" applyNumberFormat="1" applyFont="1" applyFill="1" applyAlignment="1">
      <alignment/>
    </xf>
    <xf numFmtId="43" fontId="2" fillId="0" borderId="10" xfId="45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0" fillId="0" borderId="0" xfId="45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78" fontId="2" fillId="0" borderId="0" xfId="45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43" fontId="0" fillId="0" borderId="10" xfId="45" applyFont="1" applyFill="1" applyBorder="1" applyAlignment="1" applyProtection="1">
      <alignment horizontal="left"/>
      <protection/>
    </xf>
    <xf numFmtId="43" fontId="0" fillId="0" borderId="10" xfId="45" applyFont="1" applyFill="1" applyBorder="1" applyAlignment="1" applyProtection="1">
      <alignment horizontal="left"/>
      <protection/>
    </xf>
    <xf numFmtId="178" fontId="0" fillId="0" borderId="10" xfId="45" applyNumberFormat="1" applyFont="1" applyFill="1" applyBorder="1" applyAlignment="1">
      <alignment horizontal="left"/>
    </xf>
    <xf numFmtId="178" fontId="0" fillId="0" borderId="10" xfId="45" applyNumberFormat="1" applyFont="1" applyFill="1" applyBorder="1" applyAlignment="1" applyProtection="1">
      <alignment horizontal="left"/>
      <protection/>
    </xf>
    <xf numFmtId="178" fontId="0" fillId="0" borderId="10" xfId="45" applyNumberFormat="1" applyFont="1" applyFill="1" applyBorder="1" applyAlignment="1">
      <alignment horizontal="left" vertical="center"/>
    </xf>
    <xf numFmtId="178" fontId="7" fillId="0" borderId="10" xfId="45" applyNumberFormat="1" applyFont="1" applyFill="1" applyBorder="1" applyAlignment="1">
      <alignment/>
    </xf>
    <xf numFmtId="178" fontId="7" fillId="0" borderId="10" xfId="45" applyNumberFormat="1" applyFont="1" applyFill="1" applyBorder="1" applyAlignment="1">
      <alignment horizontal="left"/>
    </xf>
    <xf numFmtId="178" fontId="2" fillId="0" borderId="10" xfId="45" applyNumberFormat="1" applyFont="1" applyFill="1" applyBorder="1" applyAlignment="1">
      <alignment horizontal="left" wrapText="1"/>
    </xf>
    <xf numFmtId="178" fontId="0" fillId="0" borderId="10" xfId="45" applyNumberFormat="1" applyFont="1" applyBorder="1" applyAlignment="1" quotePrefix="1">
      <alignment horizontal="left"/>
    </xf>
    <xf numFmtId="178" fontId="0" fillId="0" borderId="10" xfId="45" applyNumberFormat="1" applyFont="1" applyBorder="1" applyAlignment="1">
      <alignment horizontal="left"/>
    </xf>
    <xf numFmtId="178" fontId="0" fillId="0" borderId="10" xfId="45" applyNumberFormat="1" applyFont="1" applyBorder="1" applyAlignment="1">
      <alignment horizontal="left"/>
    </xf>
    <xf numFmtId="178" fontId="0" fillId="0" borderId="10" xfId="45" applyNumberFormat="1" applyFont="1" applyBorder="1" applyAlignment="1">
      <alignment/>
    </xf>
    <xf numFmtId="178" fontId="0" fillId="36" borderId="10" xfId="45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6" fontId="0" fillId="0" borderId="0" xfId="0" applyNumberFormat="1" applyFont="1" applyAlignment="1">
      <alignment/>
    </xf>
    <xf numFmtId="187" fontId="0" fillId="0" borderId="10" xfId="46" applyNumberFormat="1" applyFont="1" applyFill="1" applyBorder="1" applyAlignment="1">
      <alignment/>
    </xf>
    <xf numFmtId="178" fontId="2" fillId="14" borderId="10" xfId="45" applyNumberFormat="1" applyFont="1" applyFill="1" applyBorder="1" applyAlignment="1">
      <alignment horizontal="center"/>
    </xf>
    <xf numFmtId="178" fontId="0" fillId="14" borderId="10" xfId="0" applyNumberFormat="1" applyFill="1" applyBorder="1" applyAlignment="1">
      <alignment/>
    </xf>
    <xf numFmtId="178" fontId="0" fillId="14" borderId="10" xfId="45" applyNumberFormat="1" applyFont="1" applyFill="1" applyBorder="1" applyAlignment="1">
      <alignment horizontal="center"/>
    </xf>
    <xf numFmtId="178" fontId="2" fillId="14" borderId="10" xfId="45" applyNumberFormat="1" applyFont="1" applyFill="1" applyBorder="1" applyAlignment="1">
      <alignment/>
    </xf>
    <xf numFmtId="178" fontId="2" fillId="35" borderId="13" xfId="45" applyNumberFormat="1" applyFont="1" applyFill="1" applyBorder="1" applyAlignment="1">
      <alignment horizontal="center"/>
    </xf>
    <xf numFmtId="178" fontId="2" fillId="35" borderId="16" xfId="45" applyNumberFormat="1" applyFont="1" applyFill="1" applyBorder="1" applyAlignment="1">
      <alignment horizontal="center"/>
    </xf>
    <xf numFmtId="178" fontId="2" fillId="35" borderId="17" xfId="45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78" fontId="2" fillId="35" borderId="10" xfId="45" applyNumberFormat="1" applyFont="1" applyFill="1" applyBorder="1" applyAlignment="1">
      <alignment horizontal="center"/>
    </xf>
    <xf numFmtId="0" fontId="2" fillId="37" borderId="10" xfId="0" applyFont="1" applyFill="1" applyBorder="1" applyAlignment="1" quotePrefix="1">
      <alignment horizontal="center" vertical="center"/>
    </xf>
    <xf numFmtId="178" fontId="2" fillId="0" borderId="10" xfId="45" applyNumberFormat="1" applyFont="1" applyFill="1" applyBorder="1" applyAlignment="1">
      <alignment horizontal="center"/>
    </xf>
    <xf numFmtId="178" fontId="2" fillId="0" borderId="13" xfId="45" applyNumberFormat="1" applyFont="1" applyFill="1" applyBorder="1" applyAlignment="1">
      <alignment horizontal="center"/>
    </xf>
    <xf numFmtId="178" fontId="2" fillId="0" borderId="16" xfId="45" applyNumberFormat="1" applyFont="1" applyFill="1" applyBorder="1" applyAlignment="1">
      <alignment horizontal="center"/>
    </xf>
    <xf numFmtId="178" fontId="2" fillId="0" borderId="17" xfId="4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</cellXfs>
  <cellStyles count="936">
    <cellStyle name="Normal" xfId="0"/>
    <cellStyle name="20% - Accent1" xfId="15"/>
    <cellStyle name="20% - Accent2" xfId="16"/>
    <cellStyle name="20% - Accent3" xfId="17"/>
    <cellStyle name="20% - Accent3 2" xfId="18"/>
    <cellStyle name="20% - Accent3 2 2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lculation 2" xfId="43"/>
    <cellStyle name="Check Cell" xfId="44"/>
    <cellStyle name="Comma" xfId="45"/>
    <cellStyle name="Comma [0]" xfId="46"/>
    <cellStyle name="Comma 10" xfId="47"/>
    <cellStyle name="Comma 10 2" xfId="48"/>
    <cellStyle name="Comma 10 3" xfId="49"/>
    <cellStyle name="Comma 10 4" xfId="50"/>
    <cellStyle name="Comma 10 5" xfId="51"/>
    <cellStyle name="Comma 11" xfId="52"/>
    <cellStyle name="Comma 11 2" xfId="53"/>
    <cellStyle name="Comma 11 2 2" xfId="54"/>
    <cellStyle name="Comma 11 2 3" xfId="55"/>
    <cellStyle name="Comma 11 2 4" xfId="56"/>
    <cellStyle name="Comma 11 3" xfId="57"/>
    <cellStyle name="Comma 11 3 2" xfId="58"/>
    <cellStyle name="Comma 11 3 3" xfId="59"/>
    <cellStyle name="Comma 11 4" xfId="60"/>
    <cellStyle name="Comma 11 4 2" xfId="61"/>
    <cellStyle name="Comma 11 4 3" xfId="62"/>
    <cellStyle name="Comma 11 5" xfId="63"/>
    <cellStyle name="Comma 11 5 2" xfId="64"/>
    <cellStyle name="Comma 11 6" xfId="65"/>
    <cellStyle name="Comma 11 6 2" xfId="66"/>
    <cellStyle name="Comma 11 7" xfId="67"/>
    <cellStyle name="Comma 11 8" xfId="68"/>
    <cellStyle name="Comma 11 8 2" xfId="69"/>
    <cellStyle name="Comma 12" xfId="70"/>
    <cellStyle name="Comma 12 10" xfId="71"/>
    <cellStyle name="Comma 12 11" xfId="72"/>
    <cellStyle name="Comma 12 12" xfId="73"/>
    <cellStyle name="Comma 12 13" xfId="74"/>
    <cellStyle name="Comma 12 14" xfId="75"/>
    <cellStyle name="Comma 12 15" xfId="76"/>
    <cellStyle name="Comma 12 16" xfId="77"/>
    <cellStyle name="Comma 12 17" xfId="78"/>
    <cellStyle name="Comma 12 18" xfId="79"/>
    <cellStyle name="Comma 12 19" xfId="80"/>
    <cellStyle name="Comma 12 2" xfId="81"/>
    <cellStyle name="Comma 12 2 2" xfId="82"/>
    <cellStyle name="Comma 12 2 2 2" xfId="83"/>
    <cellStyle name="Comma 12 2 3" xfId="84"/>
    <cellStyle name="Comma 12 2 4" xfId="85"/>
    <cellStyle name="Comma 12 20" xfId="86"/>
    <cellStyle name="Comma 12 21" xfId="87"/>
    <cellStyle name="Comma 12 22" xfId="88"/>
    <cellStyle name="Comma 12 23" xfId="89"/>
    <cellStyle name="Comma 12 24" xfId="90"/>
    <cellStyle name="Comma 12 25" xfId="91"/>
    <cellStyle name="Comma 12 26" xfId="92"/>
    <cellStyle name="Comma 12 27" xfId="93"/>
    <cellStyle name="Comma 12 28" xfId="94"/>
    <cellStyle name="Comma 12 29" xfId="95"/>
    <cellStyle name="Comma 12 3" xfId="96"/>
    <cellStyle name="Comma 12 3 2" xfId="97"/>
    <cellStyle name="Comma 12 3 2 2" xfId="98"/>
    <cellStyle name="Comma 12 3 3" xfId="99"/>
    <cellStyle name="Comma 12 30" xfId="100"/>
    <cellStyle name="Comma 12 31" xfId="101"/>
    <cellStyle name="Comma 12 32" xfId="102"/>
    <cellStyle name="Comma 12 33" xfId="103"/>
    <cellStyle name="Comma 12 34" xfId="104"/>
    <cellStyle name="Comma 12 35" xfId="105"/>
    <cellStyle name="Comma 12 4" xfId="106"/>
    <cellStyle name="Comma 12 4 2" xfId="107"/>
    <cellStyle name="Comma 12 4 2 2" xfId="108"/>
    <cellStyle name="Comma 12 4 3" xfId="109"/>
    <cellStyle name="Comma 12 5" xfId="110"/>
    <cellStyle name="Comma 12 5 2" xfId="111"/>
    <cellStyle name="Comma 12 6" xfId="112"/>
    <cellStyle name="Comma 12 6 2" xfId="113"/>
    <cellStyle name="Comma 12 7" xfId="114"/>
    <cellStyle name="Comma 12 7 2" xfId="115"/>
    <cellStyle name="Comma 12 8" xfId="116"/>
    <cellStyle name="Comma 12 8 2" xfId="117"/>
    <cellStyle name="Comma 12 9" xfId="118"/>
    <cellStyle name="Comma 13" xfId="119"/>
    <cellStyle name="Comma 13 10" xfId="120"/>
    <cellStyle name="Comma 13 11" xfId="121"/>
    <cellStyle name="Comma 13 12" xfId="122"/>
    <cellStyle name="Comma 13 13" xfId="123"/>
    <cellStyle name="Comma 13 14" xfId="124"/>
    <cellStyle name="Comma 13 15" xfId="125"/>
    <cellStyle name="Comma 13 16" xfId="126"/>
    <cellStyle name="Comma 13 17" xfId="127"/>
    <cellStyle name="Comma 13 18" xfId="128"/>
    <cellStyle name="Comma 13 19" xfId="129"/>
    <cellStyle name="Comma 13 2" xfId="130"/>
    <cellStyle name="Comma 13 2 2" xfId="131"/>
    <cellStyle name="Comma 13 20" xfId="132"/>
    <cellStyle name="Comma 13 21" xfId="133"/>
    <cellStyle name="Comma 13 22" xfId="134"/>
    <cellStyle name="Comma 13 23" xfId="135"/>
    <cellStyle name="Comma 13 24" xfId="136"/>
    <cellStyle name="Comma 13 25" xfId="137"/>
    <cellStyle name="Comma 13 26" xfId="138"/>
    <cellStyle name="Comma 13 27" xfId="139"/>
    <cellStyle name="Comma 13 28" xfId="140"/>
    <cellStyle name="Comma 13 29" xfId="141"/>
    <cellStyle name="Comma 13 3" xfId="142"/>
    <cellStyle name="Comma 13 3 2" xfId="143"/>
    <cellStyle name="Comma 13 30" xfId="144"/>
    <cellStyle name="Comma 13 31" xfId="145"/>
    <cellStyle name="Comma 13 32" xfId="146"/>
    <cellStyle name="Comma 13 33" xfId="147"/>
    <cellStyle name="Comma 13 4" xfId="148"/>
    <cellStyle name="Comma 13 4 2" xfId="149"/>
    <cellStyle name="Comma 13 5" xfId="150"/>
    <cellStyle name="Comma 13 5 2" xfId="151"/>
    <cellStyle name="Comma 13 6" xfId="152"/>
    <cellStyle name="Comma 13 6 2" xfId="153"/>
    <cellStyle name="Comma 13 7" xfId="154"/>
    <cellStyle name="Comma 13 7 2" xfId="155"/>
    <cellStyle name="Comma 13 8" xfId="156"/>
    <cellStyle name="Comma 13 8 2" xfId="157"/>
    <cellStyle name="Comma 13 9" xfId="158"/>
    <cellStyle name="Comma 14" xfId="159"/>
    <cellStyle name="Comma 14 2" xfId="160"/>
    <cellStyle name="Comma 14 2 2" xfId="161"/>
    <cellStyle name="Comma 14 2 3" xfId="162"/>
    <cellStyle name="Comma 14 3" xfId="163"/>
    <cellStyle name="Comma 14 4" xfId="164"/>
    <cellStyle name="Comma 14 5" xfId="165"/>
    <cellStyle name="Comma 15" xfId="166"/>
    <cellStyle name="Comma 15 2" xfId="167"/>
    <cellStyle name="Comma 15 2 2" xfId="168"/>
    <cellStyle name="Comma 15 3" xfId="169"/>
    <cellStyle name="Comma 15 4" xfId="170"/>
    <cellStyle name="Comma 16" xfId="171"/>
    <cellStyle name="Comma 16 2" xfId="172"/>
    <cellStyle name="Comma 17" xfId="173"/>
    <cellStyle name="Comma 17 2" xfId="174"/>
    <cellStyle name="Comma 2" xfId="175"/>
    <cellStyle name="Comma 2 10" xfId="176"/>
    <cellStyle name="Comma 2 10 2" xfId="177"/>
    <cellStyle name="Comma 2 10 3" xfId="178"/>
    <cellStyle name="Comma 2 10 4" xfId="179"/>
    <cellStyle name="Comma 2 10 5" xfId="180"/>
    <cellStyle name="Comma 2 10 6" xfId="181"/>
    <cellStyle name="Comma 2 10 7" xfId="182"/>
    <cellStyle name="Comma 2 11" xfId="183"/>
    <cellStyle name="Comma 2 11 2" xfId="184"/>
    <cellStyle name="Comma 2 11 3" xfId="185"/>
    <cellStyle name="Comma 2 11 4" xfId="186"/>
    <cellStyle name="Comma 2 12" xfId="187"/>
    <cellStyle name="Comma 2 12 2" xfId="188"/>
    <cellStyle name="Comma 2 12 3" xfId="189"/>
    <cellStyle name="Comma 2 13" xfId="190"/>
    <cellStyle name="Comma 2 13 2" xfId="191"/>
    <cellStyle name="Comma 2 14" xfId="192"/>
    <cellStyle name="Comma 2 15" xfId="193"/>
    <cellStyle name="Comma 2 16" xfId="194"/>
    <cellStyle name="Comma 2 17" xfId="195"/>
    <cellStyle name="Comma 2 18" xfId="196"/>
    <cellStyle name="Comma 2 19" xfId="197"/>
    <cellStyle name="Comma 2 2" xfId="198"/>
    <cellStyle name="Comma 2 2 2" xfId="199"/>
    <cellStyle name="Comma 2 20" xfId="200"/>
    <cellStyle name="Comma 2 21" xfId="201"/>
    <cellStyle name="Comma 2 22" xfId="202"/>
    <cellStyle name="Comma 2 23" xfId="203"/>
    <cellStyle name="Comma 2 24" xfId="204"/>
    <cellStyle name="Comma 2 25" xfId="205"/>
    <cellStyle name="Comma 2 26" xfId="206"/>
    <cellStyle name="Comma 2 27" xfId="207"/>
    <cellStyle name="Comma 2 28" xfId="208"/>
    <cellStyle name="Comma 2 29" xfId="209"/>
    <cellStyle name="Comma 2 3" xfId="210"/>
    <cellStyle name="Comma 2 3 10" xfId="211"/>
    <cellStyle name="Comma 2 3 11" xfId="212"/>
    <cellStyle name="Comma 2 3 12" xfId="213"/>
    <cellStyle name="Comma 2 3 13" xfId="214"/>
    <cellStyle name="Comma 2 3 14" xfId="215"/>
    <cellStyle name="Comma 2 3 15" xfId="216"/>
    <cellStyle name="Comma 2 3 16" xfId="217"/>
    <cellStyle name="Comma 2 3 17" xfId="218"/>
    <cellStyle name="Comma 2 3 18" xfId="219"/>
    <cellStyle name="Comma 2 3 19" xfId="220"/>
    <cellStyle name="Comma 2 3 2" xfId="221"/>
    <cellStyle name="Comma 2 3 20" xfId="222"/>
    <cellStyle name="Comma 2 3 21" xfId="223"/>
    <cellStyle name="Comma 2 3 22" xfId="224"/>
    <cellStyle name="Comma 2 3 23" xfId="225"/>
    <cellStyle name="Comma 2 3 24" xfId="226"/>
    <cellStyle name="Comma 2 3 25" xfId="227"/>
    <cellStyle name="Comma 2 3 26" xfId="228"/>
    <cellStyle name="Comma 2 3 27" xfId="229"/>
    <cellStyle name="Comma 2 3 3" xfId="230"/>
    <cellStyle name="Comma 2 3 4" xfId="231"/>
    <cellStyle name="Comma 2 3 5" xfId="232"/>
    <cellStyle name="Comma 2 3 6" xfId="233"/>
    <cellStyle name="Comma 2 3 7" xfId="234"/>
    <cellStyle name="Comma 2 3 8" xfId="235"/>
    <cellStyle name="Comma 2 3 9" xfId="236"/>
    <cellStyle name="Comma 2 30" xfId="237"/>
    <cellStyle name="Comma 2 31" xfId="238"/>
    <cellStyle name="Comma 2 32" xfId="239"/>
    <cellStyle name="Comma 2 33" xfId="240"/>
    <cellStyle name="Comma 2 4" xfId="241"/>
    <cellStyle name="Comma 2 4 10" xfId="242"/>
    <cellStyle name="Comma 2 4 11" xfId="243"/>
    <cellStyle name="Comma 2 4 12" xfId="244"/>
    <cellStyle name="Comma 2 4 13" xfId="245"/>
    <cellStyle name="Comma 2 4 14" xfId="246"/>
    <cellStyle name="Comma 2 4 15" xfId="247"/>
    <cellStyle name="Comma 2 4 16" xfId="248"/>
    <cellStyle name="Comma 2 4 17" xfId="249"/>
    <cellStyle name="Comma 2 4 18" xfId="250"/>
    <cellStyle name="Comma 2 4 19" xfId="251"/>
    <cellStyle name="Comma 2 4 2" xfId="252"/>
    <cellStyle name="Comma 2 4 20" xfId="253"/>
    <cellStyle name="Comma 2 4 21" xfId="254"/>
    <cellStyle name="Comma 2 4 22" xfId="255"/>
    <cellStyle name="Comma 2 4 23" xfId="256"/>
    <cellStyle name="Comma 2 4 24" xfId="257"/>
    <cellStyle name="Comma 2 4 25" xfId="258"/>
    <cellStyle name="Comma 2 4 26" xfId="259"/>
    <cellStyle name="Comma 2 4 3" xfId="260"/>
    <cellStyle name="Comma 2 4 4" xfId="261"/>
    <cellStyle name="Comma 2 4 5" xfId="262"/>
    <cellStyle name="Comma 2 4 6" xfId="263"/>
    <cellStyle name="Comma 2 4 7" xfId="264"/>
    <cellStyle name="Comma 2 4 8" xfId="265"/>
    <cellStyle name="Comma 2 4 9" xfId="266"/>
    <cellStyle name="Comma 2 5" xfId="267"/>
    <cellStyle name="Comma 2 5 10" xfId="268"/>
    <cellStyle name="Comma 2 5 11" xfId="269"/>
    <cellStyle name="Comma 2 5 12" xfId="270"/>
    <cellStyle name="Comma 2 5 13" xfId="271"/>
    <cellStyle name="Comma 2 5 14" xfId="272"/>
    <cellStyle name="Comma 2 5 15" xfId="273"/>
    <cellStyle name="Comma 2 5 16" xfId="274"/>
    <cellStyle name="Comma 2 5 17" xfId="275"/>
    <cellStyle name="Comma 2 5 18" xfId="276"/>
    <cellStyle name="Comma 2 5 19" xfId="277"/>
    <cellStyle name="Comma 2 5 2" xfId="278"/>
    <cellStyle name="Comma 2 5 2 2" xfId="279"/>
    <cellStyle name="Comma 2 5 2 3" xfId="280"/>
    <cellStyle name="Comma 2 5 20" xfId="281"/>
    <cellStyle name="Comma 2 5 21" xfId="282"/>
    <cellStyle name="Comma 2 5 22" xfId="283"/>
    <cellStyle name="Comma 2 5 23" xfId="284"/>
    <cellStyle name="Comma 2 5 24" xfId="285"/>
    <cellStyle name="Comma 2 5 25" xfId="286"/>
    <cellStyle name="Comma 2 5 3" xfId="287"/>
    <cellStyle name="Comma 2 5 4" xfId="288"/>
    <cellStyle name="Comma 2 5 5" xfId="289"/>
    <cellStyle name="Comma 2 5 6" xfId="290"/>
    <cellStyle name="Comma 2 5 7" xfId="291"/>
    <cellStyle name="Comma 2 5 8" xfId="292"/>
    <cellStyle name="Comma 2 5 9" xfId="293"/>
    <cellStyle name="Comma 2 54" xfId="294"/>
    <cellStyle name="Comma 2 6" xfId="295"/>
    <cellStyle name="Comma 2 6 10" xfId="296"/>
    <cellStyle name="Comma 2 6 11" xfId="297"/>
    <cellStyle name="Comma 2 6 12" xfId="298"/>
    <cellStyle name="Comma 2 6 13" xfId="299"/>
    <cellStyle name="Comma 2 6 14" xfId="300"/>
    <cellStyle name="Comma 2 6 15" xfId="301"/>
    <cellStyle name="Comma 2 6 16" xfId="302"/>
    <cellStyle name="Comma 2 6 17" xfId="303"/>
    <cellStyle name="Comma 2 6 18" xfId="304"/>
    <cellStyle name="Comma 2 6 19" xfId="305"/>
    <cellStyle name="Comma 2 6 2" xfId="306"/>
    <cellStyle name="Comma 2 6 20" xfId="307"/>
    <cellStyle name="Comma 2 6 3" xfId="308"/>
    <cellStyle name="Comma 2 6 4" xfId="309"/>
    <cellStyle name="Comma 2 6 5" xfId="310"/>
    <cellStyle name="Comma 2 6 6" xfId="311"/>
    <cellStyle name="Comma 2 6 7" xfId="312"/>
    <cellStyle name="Comma 2 6 8" xfId="313"/>
    <cellStyle name="Comma 2 6 9" xfId="314"/>
    <cellStyle name="Comma 2 7" xfId="315"/>
    <cellStyle name="Comma 2 7 10" xfId="316"/>
    <cellStyle name="Comma 2 7 11" xfId="317"/>
    <cellStyle name="Comma 2 7 12" xfId="318"/>
    <cellStyle name="Comma 2 7 13" xfId="319"/>
    <cellStyle name="Comma 2 7 14" xfId="320"/>
    <cellStyle name="Comma 2 7 2" xfId="321"/>
    <cellStyle name="Comma 2 7 3" xfId="322"/>
    <cellStyle name="Comma 2 7 4" xfId="323"/>
    <cellStyle name="Comma 2 7 5" xfId="324"/>
    <cellStyle name="Comma 2 7 6" xfId="325"/>
    <cellStyle name="Comma 2 7 7" xfId="326"/>
    <cellStyle name="Comma 2 7 8" xfId="327"/>
    <cellStyle name="Comma 2 7 9" xfId="328"/>
    <cellStyle name="Comma 2 8" xfId="329"/>
    <cellStyle name="Comma 2 8 10" xfId="330"/>
    <cellStyle name="Comma 2 8 11" xfId="331"/>
    <cellStyle name="Comma 2 8 2" xfId="332"/>
    <cellStyle name="Comma 2 8 3" xfId="333"/>
    <cellStyle name="Comma 2 8 4" xfId="334"/>
    <cellStyle name="Comma 2 8 5" xfId="335"/>
    <cellStyle name="Comma 2 8 6" xfId="336"/>
    <cellStyle name="Comma 2 8 7" xfId="337"/>
    <cellStyle name="Comma 2 8 8" xfId="338"/>
    <cellStyle name="Comma 2 8 9" xfId="339"/>
    <cellStyle name="Comma 2 9" xfId="340"/>
    <cellStyle name="Comma 2 9 2" xfId="341"/>
    <cellStyle name="Comma 2 9 3" xfId="342"/>
    <cellStyle name="Comma 2 9 4" xfId="343"/>
    <cellStyle name="Comma 2 9 5" xfId="344"/>
    <cellStyle name="Comma 2 9 6" xfId="345"/>
    <cellStyle name="Comma 2 9 7" xfId="346"/>
    <cellStyle name="Comma 2 9 8" xfId="347"/>
    <cellStyle name="Comma 2 9 9" xfId="348"/>
    <cellStyle name="Comma 20" xfId="349"/>
    <cellStyle name="Comma 20 2" xfId="350"/>
    <cellStyle name="Comma 20 3" xfId="351"/>
    <cellStyle name="Comma 3" xfId="352"/>
    <cellStyle name="Comma 3 10" xfId="353"/>
    <cellStyle name="Comma 3 11" xfId="354"/>
    <cellStyle name="Comma 3 12" xfId="355"/>
    <cellStyle name="Comma 3 13" xfId="356"/>
    <cellStyle name="Comma 3 14" xfId="357"/>
    <cellStyle name="Comma 3 15" xfId="358"/>
    <cellStyle name="Comma 3 16" xfId="359"/>
    <cellStyle name="Comma 3 17" xfId="360"/>
    <cellStyle name="Comma 3 18" xfId="361"/>
    <cellStyle name="Comma 3 19" xfId="362"/>
    <cellStyle name="Comma 3 2" xfId="363"/>
    <cellStyle name="Comma 3 2 2" xfId="364"/>
    <cellStyle name="Comma 3 2 3" xfId="365"/>
    <cellStyle name="Comma 3 2 4" xfId="366"/>
    <cellStyle name="Comma 3 20" xfId="367"/>
    <cellStyle name="Comma 3 21" xfId="368"/>
    <cellStyle name="Comma 3 22" xfId="369"/>
    <cellStyle name="Comma 3 23" xfId="370"/>
    <cellStyle name="Comma 3 24" xfId="371"/>
    <cellStyle name="Comma 3 25" xfId="372"/>
    <cellStyle name="Comma 3 26" xfId="373"/>
    <cellStyle name="Comma 3 27" xfId="374"/>
    <cellStyle name="Comma 3 28" xfId="375"/>
    <cellStyle name="Comma 3 28 2" xfId="376"/>
    <cellStyle name="Comma 3 3" xfId="377"/>
    <cellStyle name="Comma 3 3 2" xfId="378"/>
    <cellStyle name="Comma 3 4" xfId="379"/>
    <cellStyle name="Comma 3 4 2" xfId="380"/>
    <cellStyle name="Comma 3 5" xfId="381"/>
    <cellStyle name="Comma 3 5 2" xfId="382"/>
    <cellStyle name="Comma 3 6" xfId="383"/>
    <cellStyle name="Comma 3 6 2" xfId="384"/>
    <cellStyle name="Comma 3 7" xfId="385"/>
    <cellStyle name="Comma 3 7 2" xfId="386"/>
    <cellStyle name="Comma 3 8" xfId="387"/>
    <cellStyle name="Comma 3 8 2" xfId="388"/>
    <cellStyle name="Comma 3 9" xfId="389"/>
    <cellStyle name="Comma 4" xfId="390"/>
    <cellStyle name="Comma 4 10" xfId="391"/>
    <cellStyle name="Comma 4 11" xfId="392"/>
    <cellStyle name="Comma 4 12" xfId="393"/>
    <cellStyle name="Comma 4 13" xfId="394"/>
    <cellStyle name="Comma 4 14" xfId="395"/>
    <cellStyle name="Comma 4 15" xfId="396"/>
    <cellStyle name="Comma 4 16" xfId="397"/>
    <cellStyle name="Comma 4 17" xfId="398"/>
    <cellStyle name="Comma 4 18" xfId="399"/>
    <cellStyle name="Comma 4 19" xfId="400"/>
    <cellStyle name="Comma 4 2" xfId="401"/>
    <cellStyle name="Comma 4 20" xfId="402"/>
    <cellStyle name="Comma 4 21" xfId="403"/>
    <cellStyle name="Comma 4 22" xfId="404"/>
    <cellStyle name="Comma 4 23" xfId="405"/>
    <cellStyle name="Comma 4 24" xfId="406"/>
    <cellStyle name="Comma 4 3" xfId="407"/>
    <cellStyle name="Comma 4 4" xfId="408"/>
    <cellStyle name="Comma 4 5" xfId="409"/>
    <cellStyle name="Comma 4 6" xfId="410"/>
    <cellStyle name="Comma 4 7" xfId="411"/>
    <cellStyle name="Comma 4 8" xfId="412"/>
    <cellStyle name="Comma 4 9" xfId="413"/>
    <cellStyle name="Comma 5" xfId="414"/>
    <cellStyle name="Comma 5 10" xfId="415"/>
    <cellStyle name="Comma 5 11" xfId="416"/>
    <cellStyle name="Comma 5 12" xfId="417"/>
    <cellStyle name="Comma 5 13" xfId="418"/>
    <cellStyle name="Comma 5 14" xfId="419"/>
    <cellStyle name="Comma 5 15" xfId="420"/>
    <cellStyle name="Comma 5 16" xfId="421"/>
    <cellStyle name="Comma 5 17" xfId="422"/>
    <cellStyle name="Comma 5 18" xfId="423"/>
    <cellStyle name="Comma 5 19" xfId="424"/>
    <cellStyle name="Comma 5 2" xfId="425"/>
    <cellStyle name="Comma 5 20" xfId="426"/>
    <cellStyle name="Comma 5 21" xfId="427"/>
    <cellStyle name="Comma 5 3" xfId="428"/>
    <cellStyle name="Comma 5 4" xfId="429"/>
    <cellStyle name="Comma 5 5" xfId="430"/>
    <cellStyle name="Comma 5 6" xfId="431"/>
    <cellStyle name="Comma 5 7" xfId="432"/>
    <cellStyle name="Comma 5 8" xfId="433"/>
    <cellStyle name="Comma 5 9" xfId="434"/>
    <cellStyle name="Comma 6" xfId="435"/>
    <cellStyle name="Comma 6 10" xfId="436"/>
    <cellStyle name="Comma 6 11" xfId="437"/>
    <cellStyle name="Comma 6 12" xfId="438"/>
    <cellStyle name="Comma 6 13" xfId="439"/>
    <cellStyle name="Comma 6 14" xfId="440"/>
    <cellStyle name="Comma 6 15" xfId="441"/>
    <cellStyle name="Comma 6 16" xfId="442"/>
    <cellStyle name="Comma 6 17" xfId="443"/>
    <cellStyle name="Comma 6 18" xfId="444"/>
    <cellStyle name="Comma 6 2" xfId="445"/>
    <cellStyle name="Comma 6 3" xfId="446"/>
    <cellStyle name="Comma 6 4" xfId="447"/>
    <cellStyle name="Comma 6 5" xfId="448"/>
    <cellStyle name="Comma 6 6" xfId="449"/>
    <cellStyle name="Comma 6 7" xfId="450"/>
    <cellStyle name="Comma 6 8" xfId="451"/>
    <cellStyle name="Comma 6 9" xfId="452"/>
    <cellStyle name="Comma 7" xfId="453"/>
    <cellStyle name="Comma 7 10" xfId="454"/>
    <cellStyle name="Comma 7 11" xfId="455"/>
    <cellStyle name="Comma 7 12" xfId="456"/>
    <cellStyle name="Comma 7 13" xfId="457"/>
    <cellStyle name="Comma 7 14" xfId="458"/>
    <cellStyle name="Comma 7 2" xfId="459"/>
    <cellStyle name="Comma 7 2 2" xfId="460"/>
    <cellStyle name="Comma 7 2 3" xfId="461"/>
    <cellStyle name="Comma 7 2 4" xfId="462"/>
    <cellStyle name="Comma 7 3" xfId="463"/>
    <cellStyle name="Comma 7 4" xfId="464"/>
    <cellStyle name="Comma 7 5" xfId="465"/>
    <cellStyle name="Comma 7 6" xfId="466"/>
    <cellStyle name="Comma 7 7" xfId="467"/>
    <cellStyle name="Comma 7 8" xfId="468"/>
    <cellStyle name="Comma 7 9" xfId="469"/>
    <cellStyle name="Comma 8" xfId="470"/>
    <cellStyle name="Comma 8 10" xfId="471"/>
    <cellStyle name="Comma 8 11" xfId="472"/>
    <cellStyle name="Comma 8 12" xfId="473"/>
    <cellStyle name="Comma 8 13" xfId="474"/>
    <cellStyle name="Comma 8 14" xfId="475"/>
    <cellStyle name="Comma 8 15" xfId="476"/>
    <cellStyle name="Comma 8 2" xfId="477"/>
    <cellStyle name="Comma 8 2 2" xfId="478"/>
    <cellStyle name="Comma 8 2 3" xfId="479"/>
    <cellStyle name="Comma 8 3" xfId="480"/>
    <cellStyle name="Comma 8 4" xfId="481"/>
    <cellStyle name="Comma 8 5" xfId="482"/>
    <cellStyle name="Comma 8 6" xfId="483"/>
    <cellStyle name="Comma 8 7" xfId="484"/>
    <cellStyle name="Comma 8 8" xfId="485"/>
    <cellStyle name="Comma 8 9" xfId="486"/>
    <cellStyle name="Comma 9" xfId="487"/>
    <cellStyle name="Comma 9 2" xfId="488"/>
    <cellStyle name="Comma 9 3" xfId="489"/>
    <cellStyle name="Comma 9 4" xfId="490"/>
    <cellStyle name="Comma 9 5" xfId="491"/>
    <cellStyle name="Currency" xfId="492"/>
    <cellStyle name="Currency [0]" xfId="493"/>
    <cellStyle name="Currency 2" xfId="494"/>
    <cellStyle name="Currency 2 2" xfId="495"/>
    <cellStyle name="Currency 2 2 2" xfId="496"/>
    <cellStyle name="Currency 3" xfId="497"/>
    <cellStyle name="Explanatory Text" xfId="498"/>
    <cellStyle name="Good" xfId="499"/>
    <cellStyle name="Heading 1" xfId="500"/>
    <cellStyle name="Heading 2" xfId="501"/>
    <cellStyle name="Heading 3" xfId="502"/>
    <cellStyle name="Heading 4" xfId="503"/>
    <cellStyle name="Input" xfId="504"/>
    <cellStyle name="Input 2" xfId="505"/>
    <cellStyle name="Linked Cell" xfId="506"/>
    <cellStyle name="Neutral" xfId="507"/>
    <cellStyle name="Normal 10" xfId="508"/>
    <cellStyle name="Normal 10 2" xfId="509"/>
    <cellStyle name="Normal 10 2 2" xfId="510"/>
    <cellStyle name="Normal 10 3" xfId="511"/>
    <cellStyle name="Normal 10 3 2" xfId="512"/>
    <cellStyle name="Normal 10 4" xfId="513"/>
    <cellStyle name="Normal 10 4 2" xfId="514"/>
    <cellStyle name="Normal 10 5" xfId="515"/>
    <cellStyle name="Normal 10 5 2" xfId="516"/>
    <cellStyle name="Normal 10 6" xfId="517"/>
    <cellStyle name="Normal 10 6 2" xfId="518"/>
    <cellStyle name="Normal 10 7" xfId="519"/>
    <cellStyle name="Normal 107" xfId="520"/>
    <cellStyle name="Normal 11" xfId="521"/>
    <cellStyle name="Normal 11 2" xfId="522"/>
    <cellStyle name="Normal 11 2 2" xfId="523"/>
    <cellStyle name="Normal 11 3" xfId="524"/>
    <cellStyle name="Normal 11 3 2" xfId="525"/>
    <cellStyle name="Normal 11 4" xfId="526"/>
    <cellStyle name="Normal 11 4 2" xfId="527"/>
    <cellStyle name="Normal 11 5" xfId="528"/>
    <cellStyle name="Normal 12" xfId="529"/>
    <cellStyle name="Normal 12 2" xfId="530"/>
    <cellStyle name="Normal 12 2 2" xfId="531"/>
    <cellStyle name="Normal 12 3" xfId="532"/>
    <cellStyle name="Normal 12 3 2" xfId="533"/>
    <cellStyle name="Normal 13" xfId="534"/>
    <cellStyle name="Normal 13 2" xfId="535"/>
    <cellStyle name="Normal 13 2 2" xfId="536"/>
    <cellStyle name="Normal 14" xfId="537"/>
    <cellStyle name="Normal 14 2" xfId="538"/>
    <cellStyle name="Normal 15" xfId="539"/>
    <cellStyle name="Normal 2" xfId="540"/>
    <cellStyle name="Normal 2 10" xfId="541"/>
    <cellStyle name="Normal 2 10 2" xfId="542"/>
    <cellStyle name="Normal 2 10 3" xfId="543"/>
    <cellStyle name="Normal 2 10 4" xfId="544"/>
    <cellStyle name="Normal 2 10 5" xfId="545"/>
    <cellStyle name="Normal 2 10 6" xfId="546"/>
    <cellStyle name="Normal 2 10 7" xfId="547"/>
    <cellStyle name="Normal 2 11" xfId="548"/>
    <cellStyle name="Normal 2 11 2" xfId="549"/>
    <cellStyle name="Normal 2 11 3" xfId="550"/>
    <cellStyle name="Normal 2 11 4" xfId="551"/>
    <cellStyle name="Normal 2 12" xfId="552"/>
    <cellStyle name="Normal 2 12 2" xfId="553"/>
    <cellStyle name="Normal 2 12 3" xfId="554"/>
    <cellStyle name="Normal 2 13" xfId="555"/>
    <cellStyle name="Normal 2 13 2" xfId="556"/>
    <cellStyle name="Normal 2 14" xfId="557"/>
    <cellStyle name="Normal 2 14 2" xfId="558"/>
    <cellStyle name="Normal 2 15" xfId="559"/>
    <cellStyle name="Normal 2 15 2" xfId="560"/>
    <cellStyle name="Normal 2 16" xfId="561"/>
    <cellStyle name="Normal 2 16 2" xfId="562"/>
    <cellStyle name="Normal 2 17" xfId="563"/>
    <cellStyle name="Normal 2 17 2" xfId="564"/>
    <cellStyle name="Normal 2 18" xfId="565"/>
    <cellStyle name="Normal 2 2" xfId="566"/>
    <cellStyle name="Normal 2 2 2" xfId="567"/>
    <cellStyle name="Normal 2 3" xfId="568"/>
    <cellStyle name="Normal 2 3 10" xfId="569"/>
    <cellStyle name="Normal 2 3 11" xfId="570"/>
    <cellStyle name="Normal 2 3 12" xfId="571"/>
    <cellStyle name="Normal 2 3 13" xfId="572"/>
    <cellStyle name="Normal 2 3 14" xfId="573"/>
    <cellStyle name="Normal 2 3 15" xfId="574"/>
    <cellStyle name="Normal 2 3 16" xfId="575"/>
    <cellStyle name="Normal 2 3 17" xfId="576"/>
    <cellStyle name="Normal 2 3 18" xfId="577"/>
    <cellStyle name="Normal 2 3 19" xfId="578"/>
    <cellStyle name="Normal 2 3 2" xfId="579"/>
    <cellStyle name="Normal 2 3 20" xfId="580"/>
    <cellStyle name="Normal 2 3 21" xfId="581"/>
    <cellStyle name="Normal 2 3 22" xfId="582"/>
    <cellStyle name="Normal 2 3 23" xfId="583"/>
    <cellStyle name="Normal 2 3 24" xfId="584"/>
    <cellStyle name="Normal 2 3 25" xfId="585"/>
    <cellStyle name="Normal 2 3 26" xfId="586"/>
    <cellStyle name="Normal 2 3 27" xfId="587"/>
    <cellStyle name="Normal 2 3 28" xfId="588"/>
    <cellStyle name="Normal 2 3 29" xfId="589"/>
    <cellStyle name="Normal 2 3 3" xfId="590"/>
    <cellStyle name="Normal 2 3 30" xfId="591"/>
    <cellStyle name="Normal 2 3 4" xfId="592"/>
    <cellStyle name="Normal 2 3 5" xfId="593"/>
    <cellStyle name="Normal 2 3 6" xfId="594"/>
    <cellStyle name="Normal 2 3 7" xfId="595"/>
    <cellStyle name="Normal 2 3 8" xfId="596"/>
    <cellStyle name="Normal 2 3 9" xfId="597"/>
    <cellStyle name="Normal 2 4" xfId="598"/>
    <cellStyle name="Normal 2 4 10" xfId="599"/>
    <cellStyle name="Normal 2 4 11" xfId="600"/>
    <cellStyle name="Normal 2 4 12" xfId="601"/>
    <cellStyle name="Normal 2 4 13" xfId="602"/>
    <cellStyle name="Normal 2 4 14" xfId="603"/>
    <cellStyle name="Normal 2 4 15" xfId="604"/>
    <cellStyle name="Normal 2 4 16" xfId="605"/>
    <cellStyle name="Normal 2 4 17" xfId="606"/>
    <cellStyle name="Normal 2 4 18" xfId="607"/>
    <cellStyle name="Normal 2 4 19" xfId="608"/>
    <cellStyle name="Normal 2 4 2" xfId="609"/>
    <cellStyle name="Normal 2 4 20" xfId="610"/>
    <cellStyle name="Normal 2 4 21" xfId="611"/>
    <cellStyle name="Normal 2 4 22" xfId="612"/>
    <cellStyle name="Normal 2 4 23" xfId="613"/>
    <cellStyle name="Normal 2 4 24" xfId="614"/>
    <cellStyle name="Normal 2 4 25" xfId="615"/>
    <cellStyle name="Normal 2 4 26" xfId="616"/>
    <cellStyle name="Normal 2 4 27" xfId="617"/>
    <cellStyle name="Normal 2 4 3" xfId="618"/>
    <cellStyle name="Normal 2 4 4" xfId="619"/>
    <cellStyle name="Normal 2 4 5" xfId="620"/>
    <cellStyle name="Normal 2 4 6" xfId="621"/>
    <cellStyle name="Normal 2 4 7" xfId="622"/>
    <cellStyle name="Normal 2 4 8" xfId="623"/>
    <cellStyle name="Normal 2 4 9" xfId="624"/>
    <cellStyle name="Normal 2 5" xfId="625"/>
    <cellStyle name="Normal 2 5 10" xfId="626"/>
    <cellStyle name="Normal 2 5 11" xfId="627"/>
    <cellStyle name="Normal 2 5 12" xfId="628"/>
    <cellStyle name="Normal 2 5 13" xfId="629"/>
    <cellStyle name="Normal 2 5 14" xfId="630"/>
    <cellStyle name="Normal 2 5 15" xfId="631"/>
    <cellStyle name="Normal 2 5 16" xfId="632"/>
    <cellStyle name="Normal 2 5 17" xfId="633"/>
    <cellStyle name="Normal 2 5 18" xfId="634"/>
    <cellStyle name="Normal 2 5 19" xfId="635"/>
    <cellStyle name="Normal 2 5 2" xfId="636"/>
    <cellStyle name="Normal 2 5 20" xfId="637"/>
    <cellStyle name="Normal 2 5 21" xfId="638"/>
    <cellStyle name="Normal 2 5 3" xfId="639"/>
    <cellStyle name="Normal 2 5 4" xfId="640"/>
    <cellStyle name="Normal 2 5 5" xfId="641"/>
    <cellStyle name="Normal 2 5 6" xfId="642"/>
    <cellStyle name="Normal 2 5 7" xfId="643"/>
    <cellStyle name="Normal 2 5 8" xfId="644"/>
    <cellStyle name="Normal 2 5 9" xfId="645"/>
    <cellStyle name="Normal 2 6" xfId="646"/>
    <cellStyle name="Normal 2 6 10" xfId="647"/>
    <cellStyle name="Normal 2 6 11" xfId="648"/>
    <cellStyle name="Normal 2 6 12" xfId="649"/>
    <cellStyle name="Normal 2 6 13" xfId="650"/>
    <cellStyle name="Normal 2 6 14" xfId="651"/>
    <cellStyle name="Normal 2 6 15" xfId="652"/>
    <cellStyle name="Normal 2 6 16" xfId="653"/>
    <cellStyle name="Normal 2 6 17" xfId="654"/>
    <cellStyle name="Normal 2 6 18" xfId="655"/>
    <cellStyle name="Normal 2 6 19" xfId="656"/>
    <cellStyle name="Normal 2 6 2" xfId="657"/>
    <cellStyle name="Normal 2 6 20" xfId="658"/>
    <cellStyle name="Normal 2 6 21" xfId="659"/>
    <cellStyle name="Normal 2 6 3" xfId="660"/>
    <cellStyle name="Normal 2 6 4" xfId="661"/>
    <cellStyle name="Normal 2 6 5" xfId="662"/>
    <cellStyle name="Normal 2 6 6" xfId="663"/>
    <cellStyle name="Normal 2 6 7" xfId="664"/>
    <cellStyle name="Normal 2 6 8" xfId="665"/>
    <cellStyle name="Normal 2 6 9" xfId="666"/>
    <cellStyle name="Normal 2 7" xfId="667"/>
    <cellStyle name="Normal 2 7 10" xfId="668"/>
    <cellStyle name="Normal 2 7 11" xfId="669"/>
    <cellStyle name="Normal 2 7 12" xfId="670"/>
    <cellStyle name="Normal 2 7 13" xfId="671"/>
    <cellStyle name="Normal 2 7 14" xfId="672"/>
    <cellStyle name="Normal 2 7 2" xfId="673"/>
    <cellStyle name="Normal 2 7 3" xfId="674"/>
    <cellStyle name="Normal 2 7 4" xfId="675"/>
    <cellStyle name="Normal 2 7 5" xfId="676"/>
    <cellStyle name="Normal 2 7 6" xfId="677"/>
    <cellStyle name="Normal 2 7 7" xfId="678"/>
    <cellStyle name="Normal 2 7 8" xfId="679"/>
    <cellStyle name="Normal 2 7 9" xfId="680"/>
    <cellStyle name="Normal 2 8" xfId="681"/>
    <cellStyle name="Normal 2 8 10" xfId="682"/>
    <cellStyle name="Normal 2 8 11" xfId="683"/>
    <cellStyle name="Normal 2 8 2" xfId="684"/>
    <cellStyle name="Normal 2 8 3" xfId="685"/>
    <cellStyle name="Normal 2 8 4" xfId="686"/>
    <cellStyle name="Normal 2 8 5" xfId="687"/>
    <cellStyle name="Normal 2 8 6" xfId="688"/>
    <cellStyle name="Normal 2 8 7" xfId="689"/>
    <cellStyle name="Normal 2 8 8" xfId="690"/>
    <cellStyle name="Normal 2 8 9" xfId="691"/>
    <cellStyle name="Normal 2 9" xfId="692"/>
    <cellStyle name="Normal 2 9 2" xfId="693"/>
    <cellStyle name="Normal 2 9 3" xfId="694"/>
    <cellStyle name="Normal 2 9 4" xfId="695"/>
    <cellStyle name="Normal 2 9 5" xfId="696"/>
    <cellStyle name="Normal 2 9 6" xfId="697"/>
    <cellStyle name="Normal 2 9 7" xfId="698"/>
    <cellStyle name="Normal 2 9 8" xfId="699"/>
    <cellStyle name="Normal 2 9 9" xfId="700"/>
    <cellStyle name="Normal 3" xfId="701"/>
    <cellStyle name="Normal 3 10" xfId="702"/>
    <cellStyle name="Normal 3 10 2" xfId="703"/>
    <cellStyle name="Normal 3 11" xfId="704"/>
    <cellStyle name="Normal 3 11 2" xfId="705"/>
    <cellStyle name="Normal 3 12" xfId="706"/>
    <cellStyle name="Normal 3 12 2" xfId="707"/>
    <cellStyle name="Normal 3 13" xfId="708"/>
    <cellStyle name="Normal 3 13 2" xfId="709"/>
    <cellStyle name="Normal 3 14" xfId="710"/>
    <cellStyle name="Normal 3 14 2" xfId="711"/>
    <cellStyle name="Normal 3 15" xfId="712"/>
    <cellStyle name="Normal 3 15 2" xfId="713"/>
    <cellStyle name="Normal 3 16" xfId="714"/>
    <cellStyle name="Normal 3 2" xfId="715"/>
    <cellStyle name="Normal 3 2 2" xfId="716"/>
    <cellStyle name="Normal 3 2 2 2" xfId="717"/>
    <cellStyle name="Normal 3 2 3" xfId="718"/>
    <cellStyle name="Normal 3 2 4" xfId="719"/>
    <cellStyle name="Normal 3 3" xfId="720"/>
    <cellStyle name="Normal 3 3 2" xfId="721"/>
    <cellStyle name="Normal 3 3 2 2" xfId="722"/>
    <cellStyle name="Normal 3 3 3" xfId="723"/>
    <cellStyle name="Normal 3 3 4" xfId="724"/>
    <cellStyle name="Normal 3 4" xfId="725"/>
    <cellStyle name="Normal 3 4 2" xfId="726"/>
    <cellStyle name="Normal 3 4 2 2" xfId="727"/>
    <cellStyle name="Normal 3 4 3" xfId="728"/>
    <cellStyle name="Normal 3 4 4" xfId="729"/>
    <cellStyle name="Normal 3 5" xfId="730"/>
    <cellStyle name="Normal 3 5 2" xfId="731"/>
    <cellStyle name="Normal 3 5 3" xfId="732"/>
    <cellStyle name="Normal 3 6" xfId="733"/>
    <cellStyle name="Normal 3 6 2" xfId="734"/>
    <cellStyle name="Normal 3 6 3" xfId="735"/>
    <cellStyle name="Normal 3 7" xfId="736"/>
    <cellStyle name="Normal 3 7 2" xfId="737"/>
    <cellStyle name="Normal 3 7 3" xfId="738"/>
    <cellStyle name="Normal 3 8" xfId="739"/>
    <cellStyle name="Normal 3 8 2" xfId="740"/>
    <cellStyle name="Normal 3 8 3" xfId="741"/>
    <cellStyle name="Normal 3 9" xfId="742"/>
    <cellStyle name="Normal 3 9 2" xfId="743"/>
    <cellStyle name="Normal 4" xfId="744"/>
    <cellStyle name="Normal 4 10" xfId="745"/>
    <cellStyle name="Normal 4 10 2" xfId="746"/>
    <cellStyle name="Normal 4 11" xfId="747"/>
    <cellStyle name="Normal 4 11 2" xfId="748"/>
    <cellStyle name="Normal 4 12" xfId="749"/>
    <cellStyle name="Normal 4 12 2" xfId="750"/>
    <cellStyle name="Normal 4 13" xfId="751"/>
    <cellStyle name="Normal 4 13 2" xfId="752"/>
    <cellStyle name="Normal 4 14" xfId="753"/>
    <cellStyle name="Normal 4 14 2" xfId="754"/>
    <cellStyle name="Normal 4 15" xfId="755"/>
    <cellStyle name="Normal 4 15 2" xfId="756"/>
    <cellStyle name="Normal 4 16" xfId="757"/>
    <cellStyle name="Normal 4 16 2" xfId="758"/>
    <cellStyle name="Normal 4 17" xfId="759"/>
    <cellStyle name="Normal 4 17 2" xfId="760"/>
    <cellStyle name="Normal 4 18" xfId="761"/>
    <cellStyle name="Normal 4 18 2" xfId="762"/>
    <cellStyle name="Normal 4 19" xfId="763"/>
    <cellStyle name="Normal 4 19 2" xfId="764"/>
    <cellStyle name="Normal 4 2" xfId="765"/>
    <cellStyle name="Normal 4 2 2" xfId="766"/>
    <cellStyle name="Normal 4 20" xfId="767"/>
    <cellStyle name="Normal 4 20 2" xfId="768"/>
    <cellStyle name="Normal 4 21" xfId="769"/>
    <cellStyle name="Normal 4 22" xfId="770"/>
    <cellStyle name="Normal 4 23" xfId="771"/>
    <cellStyle name="Normal 4 24" xfId="772"/>
    <cellStyle name="Normal 4 3" xfId="773"/>
    <cellStyle name="Normal 4 3 2" xfId="774"/>
    <cellStyle name="Normal 4 4" xfId="775"/>
    <cellStyle name="Normal 4 4 2" xfId="776"/>
    <cellStyle name="Normal 4 5" xfId="777"/>
    <cellStyle name="Normal 4 5 2" xfId="778"/>
    <cellStyle name="Normal 4 6" xfId="779"/>
    <cellStyle name="Normal 4 6 2" xfId="780"/>
    <cellStyle name="Normal 4 7" xfId="781"/>
    <cellStyle name="Normal 4 7 2" xfId="782"/>
    <cellStyle name="Normal 4 8" xfId="783"/>
    <cellStyle name="Normal 4 8 2" xfId="784"/>
    <cellStyle name="Normal 4 9" xfId="785"/>
    <cellStyle name="Normal 4 9 2" xfId="786"/>
    <cellStyle name="Normal 5" xfId="787"/>
    <cellStyle name="Normal 5 10" xfId="788"/>
    <cellStyle name="Normal 5 10 2" xfId="789"/>
    <cellStyle name="Normal 5 11" xfId="790"/>
    <cellStyle name="Normal 5 11 2" xfId="791"/>
    <cellStyle name="Normal 5 12" xfId="792"/>
    <cellStyle name="Normal 5 12 2" xfId="793"/>
    <cellStyle name="Normal 5 13" xfId="794"/>
    <cellStyle name="Normal 5 13 2" xfId="795"/>
    <cellStyle name="Normal 5 14" xfId="796"/>
    <cellStyle name="Normal 5 14 2" xfId="797"/>
    <cellStyle name="Normal 5 15" xfId="798"/>
    <cellStyle name="Normal 5 15 2" xfId="799"/>
    <cellStyle name="Normal 5 16" xfId="800"/>
    <cellStyle name="Normal 5 16 2" xfId="801"/>
    <cellStyle name="Normal 5 17" xfId="802"/>
    <cellStyle name="Normal 5 17 2" xfId="803"/>
    <cellStyle name="Normal 5 18" xfId="804"/>
    <cellStyle name="Normal 5 18 2" xfId="805"/>
    <cellStyle name="Normal 5 19" xfId="806"/>
    <cellStyle name="Normal 5 2" xfId="807"/>
    <cellStyle name="Normal 5 2 2" xfId="808"/>
    <cellStyle name="Normal 5 2 3" xfId="809"/>
    <cellStyle name="Normal 5 2 4" xfId="810"/>
    <cellStyle name="Normal 5 20" xfId="811"/>
    <cellStyle name="Normal 5 21" xfId="812"/>
    <cellStyle name="Normal 5 3" xfId="813"/>
    <cellStyle name="Normal 5 3 2" xfId="814"/>
    <cellStyle name="Normal 5 4" xfId="815"/>
    <cellStyle name="Normal 5 4 2" xfId="816"/>
    <cellStyle name="Normal 5 5" xfId="817"/>
    <cellStyle name="Normal 5 5 2" xfId="818"/>
    <cellStyle name="Normal 5 6" xfId="819"/>
    <cellStyle name="Normal 5 6 2" xfId="820"/>
    <cellStyle name="Normal 5 7" xfId="821"/>
    <cellStyle name="Normal 5 7 2" xfId="822"/>
    <cellStyle name="Normal 5 8" xfId="823"/>
    <cellStyle name="Normal 5 8 2" xfId="824"/>
    <cellStyle name="Normal 5 9" xfId="825"/>
    <cellStyle name="Normal 5 9 2" xfId="826"/>
    <cellStyle name="Normal 6" xfId="827"/>
    <cellStyle name="Normal 6 10" xfId="828"/>
    <cellStyle name="Normal 6 10 2" xfId="829"/>
    <cellStyle name="Normal 6 11" xfId="830"/>
    <cellStyle name="Normal 6 11 2" xfId="831"/>
    <cellStyle name="Normal 6 12" xfId="832"/>
    <cellStyle name="Normal 6 12 2" xfId="833"/>
    <cellStyle name="Normal 6 13" xfId="834"/>
    <cellStyle name="Normal 6 13 2" xfId="835"/>
    <cellStyle name="Normal 6 14" xfId="836"/>
    <cellStyle name="Normal 6 14 2" xfId="837"/>
    <cellStyle name="Normal 6 15" xfId="838"/>
    <cellStyle name="Normal 6 15 2" xfId="839"/>
    <cellStyle name="Normal 6 16" xfId="840"/>
    <cellStyle name="Normal 6 16 2" xfId="841"/>
    <cellStyle name="Normal 6 17" xfId="842"/>
    <cellStyle name="Normal 6 18" xfId="843"/>
    <cellStyle name="Normal 6 19" xfId="844"/>
    <cellStyle name="Normal 6 2" xfId="845"/>
    <cellStyle name="Normal 6 2 2" xfId="846"/>
    <cellStyle name="Normal 6 2 3" xfId="847"/>
    <cellStyle name="Normal 6 2 4" xfId="848"/>
    <cellStyle name="Normal 6 20" xfId="849"/>
    <cellStyle name="Normal 6 21" xfId="850"/>
    <cellStyle name="Normal 6 3" xfId="851"/>
    <cellStyle name="Normal 6 3 2" xfId="852"/>
    <cellStyle name="Normal 6 4" xfId="853"/>
    <cellStyle name="Normal 6 4 2" xfId="854"/>
    <cellStyle name="Normal 6 5" xfId="855"/>
    <cellStyle name="Normal 6 5 2" xfId="856"/>
    <cellStyle name="Normal 6 6" xfId="857"/>
    <cellStyle name="Normal 6 6 2" xfId="858"/>
    <cellStyle name="Normal 6 7" xfId="859"/>
    <cellStyle name="Normal 6 7 2" xfId="860"/>
    <cellStyle name="Normal 6 8" xfId="861"/>
    <cellStyle name="Normal 6 8 2" xfId="862"/>
    <cellStyle name="Normal 6 9" xfId="863"/>
    <cellStyle name="Normal 6 9 2" xfId="864"/>
    <cellStyle name="Normal 7" xfId="865"/>
    <cellStyle name="Normal 7 10" xfId="866"/>
    <cellStyle name="Normal 7 10 2" xfId="867"/>
    <cellStyle name="Normal 7 11" xfId="868"/>
    <cellStyle name="Normal 7 11 2" xfId="869"/>
    <cellStyle name="Normal 7 12" xfId="870"/>
    <cellStyle name="Normal 7 12 2" xfId="871"/>
    <cellStyle name="Normal 7 13" xfId="872"/>
    <cellStyle name="Normal 7 13 2" xfId="873"/>
    <cellStyle name="Normal 7 14" xfId="874"/>
    <cellStyle name="Normal 7 15" xfId="875"/>
    <cellStyle name="Normal 7 16" xfId="876"/>
    <cellStyle name="Normal 7 2" xfId="877"/>
    <cellStyle name="Normal 7 2 2" xfId="878"/>
    <cellStyle name="Normal 7 3" xfId="879"/>
    <cellStyle name="Normal 7 3 2" xfId="880"/>
    <cellStyle name="Normal 7 4" xfId="881"/>
    <cellStyle name="Normal 7 4 2" xfId="882"/>
    <cellStyle name="Normal 7 5" xfId="883"/>
    <cellStyle name="Normal 7 5 2" xfId="884"/>
    <cellStyle name="Normal 7 6" xfId="885"/>
    <cellStyle name="Normal 7 6 2" xfId="886"/>
    <cellStyle name="Normal 7 7" xfId="887"/>
    <cellStyle name="Normal 7 7 2" xfId="888"/>
    <cellStyle name="Normal 7 8" xfId="889"/>
    <cellStyle name="Normal 7 8 2" xfId="890"/>
    <cellStyle name="Normal 7 9" xfId="891"/>
    <cellStyle name="Normal 7 9 2" xfId="892"/>
    <cellStyle name="Normal 8" xfId="893"/>
    <cellStyle name="Normal 8 10" xfId="894"/>
    <cellStyle name="Normal 8 10 2" xfId="895"/>
    <cellStyle name="Normal 8 11" xfId="896"/>
    <cellStyle name="Normal 8 11 2" xfId="897"/>
    <cellStyle name="Normal 8 2" xfId="898"/>
    <cellStyle name="Normal 8 2 2" xfId="899"/>
    <cellStyle name="Normal 8 3" xfId="900"/>
    <cellStyle name="Normal 8 3 2" xfId="901"/>
    <cellStyle name="Normal 8 4" xfId="902"/>
    <cellStyle name="Normal 8 4 2" xfId="903"/>
    <cellStyle name="Normal 8 5" xfId="904"/>
    <cellStyle name="Normal 8 5 2" xfId="905"/>
    <cellStyle name="Normal 8 6" xfId="906"/>
    <cellStyle name="Normal 8 6 2" xfId="907"/>
    <cellStyle name="Normal 8 7" xfId="908"/>
    <cellStyle name="Normal 8 7 2" xfId="909"/>
    <cellStyle name="Normal 8 8" xfId="910"/>
    <cellStyle name="Normal 8 8 2" xfId="911"/>
    <cellStyle name="Normal 8 9" xfId="912"/>
    <cellStyle name="Normal 8 9 2" xfId="913"/>
    <cellStyle name="Normal 9" xfId="914"/>
    <cellStyle name="Normal 9 10" xfId="915"/>
    <cellStyle name="Normal 9 2" xfId="916"/>
    <cellStyle name="Normal 9 2 2" xfId="917"/>
    <cellStyle name="Normal 9 3" xfId="918"/>
    <cellStyle name="Normal 9 3 2" xfId="919"/>
    <cellStyle name="Normal 9 4" xfId="920"/>
    <cellStyle name="Normal 9 4 2" xfId="921"/>
    <cellStyle name="Normal 9 5" xfId="922"/>
    <cellStyle name="Normal 9 5 2" xfId="923"/>
    <cellStyle name="Normal 9 6" xfId="924"/>
    <cellStyle name="Normal 9 6 2" xfId="925"/>
    <cellStyle name="Normal 9 7" xfId="926"/>
    <cellStyle name="Normal 9 7 2" xfId="927"/>
    <cellStyle name="Normal 9 8" xfId="928"/>
    <cellStyle name="Normal 9 8 2" xfId="929"/>
    <cellStyle name="Normal 9 9" xfId="930"/>
    <cellStyle name="Normal 9 9 2" xfId="931"/>
    <cellStyle name="Note" xfId="932"/>
    <cellStyle name="Output" xfId="933"/>
    <cellStyle name="Percent" xfId="934"/>
    <cellStyle name="Percent 11" xfId="935"/>
    <cellStyle name="Percent 2" xfId="936"/>
    <cellStyle name="Percent 2 2" xfId="937"/>
    <cellStyle name="Percent 2 3" xfId="938"/>
    <cellStyle name="Percent 2 3 2" xfId="939"/>
    <cellStyle name="Percent 2 4" xfId="940"/>
    <cellStyle name="Percent 2 5" xfId="941"/>
    <cellStyle name="Percent 2 6" xfId="942"/>
    <cellStyle name="Percent 2 7" xfId="943"/>
    <cellStyle name="Percent 2 8" xfId="944"/>
    <cellStyle name="Percent 2 9" xfId="945"/>
    <cellStyle name="Percent 3" xfId="946"/>
    <cellStyle name="Title" xfId="947"/>
    <cellStyle name="Total" xfId="948"/>
    <cellStyle name="Warning Text" xfId="9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an\Downloads\Quarterly%20Tax%20Revenue%20Collections%20December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al Data 17-18"/>
      <sheetName val="TaxItem Data 17-18"/>
      <sheetName val="Regional Data 17-18"/>
    </sheetNames>
    <sheetDataSet>
      <sheetData sheetId="1">
        <row r="265">
          <cell r="H265">
            <v>13762.7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" sqref="R3"/>
    </sheetView>
  </sheetViews>
  <sheetFormatPr defaultColWidth="8.8515625" defaultRowHeight="12.75"/>
  <cols>
    <col min="1" max="1" width="44.421875" style="5" customWidth="1"/>
    <col min="2" max="2" width="12.8515625" style="5" customWidth="1"/>
    <col min="3" max="3" width="11.7109375" style="5" customWidth="1"/>
    <col min="4" max="4" width="14.8515625" style="5" bestFit="1" customWidth="1"/>
    <col min="5" max="5" width="15.28125" style="5" bestFit="1" customWidth="1"/>
    <col min="6" max="6" width="14.8515625" style="5" customWidth="1"/>
    <col min="7" max="7" width="14.421875" style="5" customWidth="1"/>
    <col min="8" max="8" width="14.8515625" style="5" customWidth="1"/>
    <col min="9" max="9" width="15.28125" style="5" customWidth="1"/>
    <col min="10" max="10" width="14.8515625" style="5" customWidth="1"/>
    <col min="11" max="11" width="14.00390625" style="5" customWidth="1"/>
    <col min="12" max="12" width="14.8515625" style="5" customWidth="1"/>
    <col min="13" max="13" width="15.28125" style="5" customWidth="1"/>
    <col min="14" max="16" width="14.8515625" style="5" customWidth="1"/>
    <col min="17" max="17" width="11.8515625" style="5" customWidth="1"/>
    <col min="18" max="18" width="38.140625" style="5" bestFit="1" customWidth="1"/>
    <col min="19" max="19" width="14.8515625" style="5" bestFit="1" customWidth="1"/>
    <col min="20" max="16384" width="8.8515625" style="5" customWidth="1"/>
  </cols>
  <sheetData>
    <row r="1" spans="1:4" ht="15.75">
      <c r="A1" s="115" t="s">
        <v>271</v>
      </c>
      <c r="B1" s="115"/>
      <c r="C1" s="115"/>
      <c r="D1" s="115"/>
    </row>
    <row r="2" spans="1:5" ht="15.75">
      <c r="A2" s="3"/>
      <c r="B2" s="139" t="s">
        <v>65</v>
      </c>
      <c r="C2" s="139"/>
      <c r="D2" s="139"/>
      <c r="E2" s="139"/>
    </row>
    <row r="3" spans="1:17" ht="12.75">
      <c r="A3" s="141" t="s">
        <v>50</v>
      </c>
      <c r="B3" s="140" t="s">
        <v>245</v>
      </c>
      <c r="C3" s="140"/>
      <c r="D3" s="140"/>
      <c r="E3" s="140"/>
      <c r="F3" s="140" t="s">
        <v>246</v>
      </c>
      <c r="G3" s="140"/>
      <c r="H3" s="140"/>
      <c r="I3" s="140"/>
      <c r="J3" s="136" t="s">
        <v>247</v>
      </c>
      <c r="K3" s="137"/>
      <c r="L3" s="137"/>
      <c r="M3" s="138"/>
      <c r="N3" s="136" t="s">
        <v>248</v>
      </c>
      <c r="O3" s="137" t="s">
        <v>241</v>
      </c>
      <c r="P3" s="137" t="s">
        <v>241</v>
      </c>
      <c r="Q3" s="138"/>
    </row>
    <row r="4" spans="1:17" ht="12.75">
      <c r="A4" s="141"/>
      <c r="B4" s="32" t="s">
        <v>47</v>
      </c>
      <c r="C4" s="32" t="s">
        <v>48</v>
      </c>
      <c r="D4" s="32" t="s">
        <v>49</v>
      </c>
      <c r="E4" s="32" t="s">
        <v>63</v>
      </c>
      <c r="F4" s="32" t="s">
        <v>233</v>
      </c>
      <c r="G4" s="32" t="s">
        <v>234</v>
      </c>
      <c r="H4" s="32" t="s">
        <v>235</v>
      </c>
      <c r="I4" s="32" t="s">
        <v>63</v>
      </c>
      <c r="J4" s="32" t="s">
        <v>237</v>
      </c>
      <c r="K4" s="32" t="s">
        <v>238</v>
      </c>
      <c r="L4" s="32" t="s">
        <v>239</v>
      </c>
      <c r="M4" s="32" t="s">
        <v>63</v>
      </c>
      <c r="N4" s="32" t="s">
        <v>240</v>
      </c>
      <c r="O4" s="32" t="s">
        <v>242</v>
      </c>
      <c r="P4" s="32" t="s">
        <v>244</v>
      </c>
      <c r="Q4" s="32" t="s">
        <v>63</v>
      </c>
    </row>
    <row r="5" spans="1:19" ht="12.75">
      <c r="A5" s="33" t="s">
        <v>55</v>
      </c>
      <c r="B5" s="61">
        <f>'TaxItem Data 17-18'!B24+'TaxItem Data 17-18'!B129</f>
        <v>228605.66301379993</v>
      </c>
      <c r="C5" s="10">
        <f>'TaxItem Data 17-18'!C24+'TaxItem Data 17-18'!C129</f>
        <v>223461.55074786002</v>
      </c>
      <c r="D5" s="10">
        <f>'TaxItem Data 17-18'!D24+'TaxItem Data 17-18'!D129</f>
        <v>268844.67673018</v>
      </c>
      <c r="E5" s="10">
        <f>SUM(B5:D5)</f>
        <v>720911.89049184</v>
      </c>
      <c r="F5" s="10">
        <f>'TaxItem Data 17-18'!F24+'TaxItem Data 17-18'!F129</f>
        <v>254733.44421927002</v>
      </c>
      <c r="G5" s="10">
        <f>'TaxItem Data 17-18'!G24+'TaxItem Data 17-18'!G129</f>
        <v>240037.16990831963</v>
      </c>
      <c r="H5" s="10">
        <f>'TaxItem Data 17-18'!H24+'TaxItem Data 17-18'!H129</f>
        <v>378659.5826921901</v>
      </c>
      <c r="I5" s="10">
        <f>SUM(F5:H5)</f>
        <v>873430.1968197797</v>
      </c>
      <c r="J5" s="10">
        <f>'TaxItem Data 17-18'!J24+'TaxItem Data 17-18'!J129</f>
        <v>263718.8585710621</v>
      </c>
      <c r="K5" s="10">
        <f>'TaxItem Data 17-18'!K24+'TaxItem Data 17-18'!K129</f>
        <v>260634.34415114296</v>
      </c>
      <c r="L5" s="10">
        <f>'TaxItem Data 17-18'!L24+'TaxItem Data 17-18'!L129</f>
        <v>312386.6372693092</v>
      </c>
      <c r="M5" s="10">
        <f>SUM(J5:L5)</f>
        <v>836739.8399915143</v>
      </c>
      <c r="N5" s="10">
        <f>'TaxItem Data 17-18'!N24+'TaxItem Data 17-18'!N129</f>
        <v>227379.71729169</v>
      </c>
      <c r="O5" s="10">
        <f>'TaxItem Data 17-18'!O24+'TaxItem Data 17-18'!O129</f>
        <v>230347.23387921296</v>
      </c>
      <c r="P5" s="10">
        <f>'TaxItem Data 17-18'!P24+'TaxItem Data 17-18'!P129</f>
        <v>302101.89233513677</v>
      </c>
      <c r="Q5" s="10">
        <f>SUM(N5:P5)</f>
        <v>759828.8435060397</v>
      </c>
      <c r="R5" s="69"/>
      <c r="S5" s="76"/>
    </row>
    <row r="6" spans="1:19" ht="12.75">
      <c r="A6" s="33" t="s">
        <v>51</v>
      </c>
      <c r="B6" s="10">
        <f>'TaxItem Data 17-18'!B166+'TaxItem Data 17-18'!B172</f>
        <v>425076.46424560185</v>
      </c>
      <c r="C6" s="10">
        <f>'TaxItem Data 17-18'!C166+'TaxItem Data 17-18'!C172</f>
        <v>559065.1507501861</v>
      </c>
      <c r="D6" s="10">
        <f>'TaxItem Data 17-18'!D166+'TaxItem Data 17-18'!D172</f>
        <v>461622.309723751</v>
      </c>
      <c r="E6" s="10">
        <f>SUM(B6:D6)</f>
        <v>1445763.9247195388</v>
      </c>
      <c r="F6" s="10">
        <f>'TaxItem Data 17-18'!F166</f>
        <v>550787.8858392179</v>
      </c>
      <c r="G6" s="10">
        <f>'TaxItem Data 17-18'!G166</f>
        <v>588021.0411560078</v>
      </c>
      <c r="H6" s="10">
        <f>'TaxItem Data 17-18'!H166</f>
        <v>554711.32166105</v>
      </c>
      <c r="I6" s="10">
        <f>SUM(F6:H6)</f>
        <v>1693520.2486562757</v>
      </c>
      <c r="J6" s="10">
        <f>'TaxItem Data 17-18'!J166</f>
        <v>514640.8497640273</v>
      </c>
      <c r="K6" s="10">
        <f>'TaxItem Data 17-18'!K166</f>
        <v>491027.1292418343</v>
      </c>
      <c r="L6" s="10">
        <f>'TaxItem Data 17-18'!L166</f>
        <v>494759.35256157717</v>
      </c>
      <c r="M6" s="10">
        <f>SUM(J6:L6)</f>
        <v>1500427.3315674388</v>
      </c>
      <c r="N6" s="10">
        <f>'TaxItem Data 17-18'!N166</f>
        <v>434946.2055882346</v>
      </c>
      <c r="O6" s="10">
        <f>'TaxItem Data 17-18'!O166</f>
        <v>512642.56816474407</v>
      </c>
      <c r="P6" s="10">
        <f>'TaxItem Data 17-18'!P166</f>
        <v>554386.9418739398</v>
      </c>
      <c r="Q6" s="10">
        <f aca="true" t="shared" si="0" ref="Q6:Q18">SUM(N6:P6)</f>
        <v>1501975.7156269185</v>
      </c>
      <c r="R6" s="73"/>
      <c r="S6" s="80"/>
    </row>
    <row r="7" spans="1:18" ht="12.75">
      <c r="A7" s="33" t="s">
        <v>52</v>
      </c>
      <c r="B7" s="61">
        <f>'TaxItem Data 17-18'!B263</f>
        <v>425451.3958077631</v>
      </c>
      <c r="C7" s="10">
        <f>'TaxItem Data 17-18'!C263</f>
        <v>401167.79522831994</v>
      </c>
      <c r="D7" s="10">
        <f>'TaxItem Data 17-18'!D263</f>
        <v>593667.2368835501</v>
      </c>
      <c r="E7" s="10">
        <f>SUM(B7:D7)</f>
        <v>1420286.4279196332</v>
      </c>
      <c r="F7" s="10">
        <f>'TaxItem Data 17-18'!F263</f>
        <v>467375.03797254997</v>
      </c>
      <c r="G7" s="10">
        <f>'TaxItem Data 17-18'!G263</f>
        <v>416217.46448762005</v>
      </c>
      <c r="H7" s="10">
        <f>'TaxItem Data 17-18'!H263</f>
        <v>676938.2892341799</v>
      </c>
      <c r="I7" s="10">
        <f>SUM(F7:H7)</f>
        <v>1560530.79169435</v>
      </c>
      <c r="J7" s="10">
        <f>'TaxItem Data 17-18'!J263</f>
        <v>430310.06406681996</v>
      </c>
      <c r="K7" s="10">
        <f>'TaxItem Data 17-18'!K263</f>
        <v>395853.3681783</v>
      </c>
      <c r="L7" s="10">
        <f>'TaxItem Data 17-18'!L263</f>
        <v>702767.3694622699</v>
      </c>
      <c r="M7" s="10">
        <f>SUM(J7:L7)</f>
        <v>1528930.8017073898</v>
      </c>
      <c r="N7" s="10">
        <f>'TaxItem Data 17-18'!N263</f>
        <v>395171.0308579699</v>
      </c>
      <c r="O7" s="10">
        <f>'TaxItem Data 17-18'!O263</f>
        <v>365998.27940025995</v>
      </c>
      <c r="P7" s="10">
        <f>'TaxItem Data 17-18'!P263</f>
        <v>632746.43680235</v>
      </c>
      <c r="Q7" s="10">
        <f t="shared" si="0"/>
        <v>1393915.7470605797</v>
      </c>
      <c r="R7" s="69"/>
    </row>
    <row r="8" spans="1:19" ht="12.75">
      <c r="A8" s="31" t="s">
        <v>62</v>
      </c>
      <c r="B8" s="17">
        <f aca="true" t="shared" si="1" ref="B8:Q8">SUM(B5:B7)</f>
        <v>1079133.523067165</v>
      </c>
      <c r="C8" s="17">
        <f t="shared" si="1"/>
        <v>1183694.496726366</v>
      </c>
      <c r="D8" s="17">
        <f t="shared" si="1"/>
        <v>1324134.223337481</v>
      </c>
      <c r="E8" s="17">
        <f t="shared" si="1"/>
        <v>3586962.243131012</v>
      </c>
      <c r="F8" s="17">
        <f t="shared" si="1"/>
        <v>1272896.368031038</v>
      </c>
      <c r="G8" s="17">
        <f t="shared" si="1"/>
        <v>1244275.6755519474</v>
      </c>
      <c r="H8" s="17">
        <f t="shared" si="1"/>
        <v>1610309.19358742</v>
      </c>
      <c r="I8" s="17">
        <f t="shared" si="1"/>
        <v>4127481.237170405</v>
      </c>
      <c r="J8" s="17">
        <f t="shared" si="1"/>
        <v>1208669.7724019093</v>
      </c>
      <c r="K8" s="17">
        <f t="shared" si="1"/>
        <v>1147514.8415712772</v>
      </c>
      <c r="L8" s="17">
        <f t="shared" si="1"/>
        <v>1509913.3592931563</v>
      </c>
      <c r="M8" s="17">
        <f t="shared" si="1"/>
        <v>3866097.9732663427</v>
      </c>
      <c r="N8" s="17">
        <f t="shared" si="1"/>
        <v>1057496.9537378945</v>
      </c>
      <c r="O8" s="17">
        <f t="shared" si="1"/>
        <v>1108988.081444217</v>
      </c>
      <c r="P8" s="17">
        <f t="shared" si="1"/>
        <v>1489235.2710114266</v>
      </c>
      <c r="Q8" s="17">
        <f t="shared" si="1"/>
        <v>3655720.306193538</v>
      </c>
      <c r="R8" s="69"/>
      <c r="S8" s="14"/>
    </row>
    <row r="9" spans="1:19" ht="12.75">
      <c r="A9" s="27" t="s">
        <v>53</v>
      </c>
      <c r="B9" s="61">
        <f>'TaxItem Data 17-18'!B133</f>
        <v>0</v>
      </c>
      <c r="C9" s="10">
        <f>'TaxItem Data 17-18'!C133</f>
        <v>0</v>
      </c>
      <c r="D9" s="10">
        <f>'TaxItem Data 17-18'!D133</f>
        <v>0</v>
      </c>
      <c r="E9" s="10">
        <f>SUM(B9:D9)</f>
        <v>0</v>
      </c>
      <c r="F9" s="10">
        <f>'TaxItem Data 17-18'!F133+'TaxItem Data 17-18'!F172</f>
        <v>1266.08919</v>
      </c>
      <c r="G9" s="10">
        <f>'TaxItem Data 17-18'!G133+'TaxItem Data 17-18'!G172</f>
        <v>1809.161729</v>
      </c>
      <c r="H9" s="10">
        <f>'TaxItem Data 17-18'!H133+'TaxItem Data 17-18'!H172</f>
        <v>1145.193687</v>
      </c>
      <c r="I9" s="10">
        <f>SUM(F9:H9)</f>
        <v>4220.444606</v>
      </c>
      <c r="J9" s="10">
        <f>'TaxItem Data 17-18'!J133+'TaxItem Data 17-18'!J172</f>
        <v>1108.631624</v>
      </c>
      <c r="K9" s="10">
        <f>'TaxItem Data 17-18'!K133+'TaxItem Data 17-18'!K172</f>
        <v>620.284926</v>
      </c>
      <c r="L9" s="10">
        <f>'TaxItem Data 17-18'!L133+'TaxItem Data 17-18'!L172</f>
        <v>697.218333</v>
      </c>
      <c r="M9" s="10">
        <f>SUM(J9:L9)</f>
        <v>2426.134883</v>
      </c>
      <c r="N9" s="10">
        <f>'TaxItem Data 17-18'!N133+'TaxItem Data 17-18'!N172</f>
        <v>1687.298855</v>
      </c>
      <c r="O9" s="10">
        <f>'TaxItem Data 17-18'!O133+'TaxItem Data 17-18'!O172</f>
        <v>3104.484403</v>
      </c>
      <c r="P9" s="10">
        <f>'TaxItem Data 17-18'!P133+'TaxItem Data 17-18'!P172</f>
        <v>1737.6372700000002</v>
      </c>
      <c r="Q9" s="10">
        <f t="shared" si="0"/>
        <v>6529.420528</v>
      </c>
      <c r="R9" s="69"/>
      <c r="S9" s="11"/>
    </row>
    <row r="10" spans="1:19" ht="12.75">
      <c r="A10" s="31" t="s">
        <v>76</v>
      </c>
      <c r="B10" s="17">
        <f>B8+B9</f>
        <v>1079133.523067165</v>
      </c>
      <c r="C10" s="17">
        <f>C8+C9</f>
        <v>1183694.496726366</v>
      </c>
      <c r="D10" s="17">
        <f>D8+D9</f>
        <v>1324134.223337481</v>
      </c>
      <c r="E10" s="17">
        <f aca="true" t="shared" si="2" ref="E10:N10">E8+E9</f>
        <v>3586962.243131012</v>
      </c>
      <c r="F10" s="17">
        <f t="shared" si="2"/>
        <v>1274162.457221038</v>
      </c>
      <c r="G10" s="17">
        <f t="shared" si="2"/>
        <v>1246084.8372809475</v>
      </c>
      <c r="H10" s="17">
        <f t="shared" si="2"/>
        <v>1611454.3872744201</v>
      </c>
      <c r="I10" s="17">
        <f t="shared" si="2"/>
        <v>4131701.6817764053</v>
      </c>
      <c r="J10" s="17">
        <f t="shared" si="2"/>
        <v>1209778.4040259093</v>
      </c>
      <c r="K10" s="17">
        <f t="shared" si="2"/>
        <v>1148135.1264972773</v>
      </c>
      <c r="L10" s="17">
        <f>L8+L9</f>
        <v>1510610.5776261564</v>
      </c>
      <c r="M10" s="17">
        <f>M8+M9</f>
        <v>3868524.1081493427</v>
      </c>
      <c r="N10" s="17">
        <f t="shared" si="2"/>
        <v>1059184.2525928945</v>
      </c>
      <c r="O10" s="17">
        <f>O8+O9</f>
        <v>1112092.5658472169</v>
      </c>
      <c r="P10" s="17">
        <f>P8+P9</f>
        <v>1490972.9082814266</v>
      </c>
      <c r="Q10" s="17">
        <f>Q8+Q9</f>
        <v>3662249.726721538</v>
      </c>
      <c r="R10" s="69"/>
      <c r="S10" s="14"/>
    </row>
    <row r="11" spans="1:19" ht="12.75">
      <c r="A11" s="28" t="s">
        <v>209</v>
      </c>
      <c r="B11" s="62">
        <f>'TaxItem Data 17-18'!B25+'TaxItem Data 17-18'!B167+'TaxItem Data 17-18'!B264+'TaxItem Data 17-18'!B168</f>
        <v>0</v>
      </c>
      <c r="C11" s="55">
        <f>'TaxItem Data 17-18'!C25+'TaxItem Data 17-18'!C167+'TaxItem Data 17-18'!C264+'TaxItem Data 17-18'!C168</f>
        <v>0</v>
      </c>
      <c r="D11" s="55">
        <f>'TaxItem Data 17-18'!D25+'TaxItem Data 17-18'!D167+'TaxItem Data 17-18'!D264+'TaxItem Data 17-18'!D168</f>
        <v>0</v>
      </c>
      <c r="E11" s="55">
        <f aca="true" t="shared" si="3" ref="E11:E16">SUM(B11:D11)</f>
        <v>0</v>
      </c>
      <c r="F11" s="55">
        <f>'TaxItem Data 17-18'!F25+'TaxItem Data 17-18'!F167+'TaxItem Data 17-18'!F264+'TaxItem Data 17-18'!F168</f>
        <v>0</v>
      </c>
      <c r="G11" s="55">
        <f>'TaxItem Data 17-18'!G25+'TaxItem Data 17-18'!G167+'TaxItem Data 17-18'!G264+'TaxItem Data 17-18'!G168</f>
        <v>2072.9</v>
      </c>
      <c r="H11" s="55">
        <f>'TaxItem Data 17-18'!H25+'TaxItem Data 17-18'!H167+'TaxItem Data 17-18'!H264+'TaxItem Data 17-18'!H168</f>
        <v>13762.7</v>
      </c>
      <c r="I11" s="55">
        <f>SUM(F11:H11)</f>
        <v>15835.6</v>
      </c>
      <c r="J11" s="55">
        <f>'TaxItem Data 17-18'!J25+'TaxItem Data 17-18'!J167+'TaxItem Data 17-18'!J264+'TaxItem Data 17-18'!J168</f>
        <v>0</v>
      </c>
      <c r="K11" s="55">
        <f>'TaxItem Data 17-18'!K25+'TaxItem Data 17-18'!K167+'TaxItem Data 17-18'!K264+'TaxItem Data 17-18'!K168</f>
        <v>0</v>
      </c>
      <c r="L11" s="55">
        <f>'TaxItem Data 17-18'!L25+'TaxItem Data 17-18'!L167+'TaxItem Data 17-18'!L264+'TaxItem Data 17-18'!L168</f>
        <v>0</v>
      </c>
      <c r="M11" s="55">
        <f>SUM(J11:L11)</f>
        <v>0</v>
      </c>
      <c r="N11" s="55">
        <f>'TaxItem Data 17-18'!N25+'TaxItem Data 17-18'!N167+'TaxItem Data 17-18'!N264+'TaxItem Data 17-18'!N168</f>
        <v>3061</v>
      </c>
      <c r="O11" s="55">
        <f>'TaxItem Data 17-18'!O25+'TaxItem Data 17-18'!O167+'TaxItem Data 17-18'!O264+'TaxItem Data 17-18'!O168</f>
        <v>0</v>
      </c>
      <c r="P11" s="55">
        <f>'TaxItem Data 17-18'!P25+'TaxItem Data 17-18'!P167+'TaxItem Data 17-18'!P264+'TaxItem Data 17-18'!P168</f>
        <v>0</v>
      </c>
      <c r="Q11" s="10">
        <f t="shared" si="0"/>
        <v>3061</v>
      </c>
      <c r="R11" s="69"/>
      <c r="S11" s="11"/>
    </row>
    <row r="12" spans="1:19" ht="12.75">
      <c r="A12" s="28" t="s">
        <v>214</v>
      </c>
      <c r="B12" s="62">
        <f>'TaxItem Data 17-18'!B130+'TaxItem Data 17-18'!B265</f>
        <v>0</v>
      </c>
      <c r="C12" s="55">
        <f>'TaxItem Data 17-18'!C130+'TaxItem Data 17-18'!C265</f>
        <v>0</v>
      </c>
      <c r="D12" s="55">
        <f>'TaxItem Data 17-18'!D130+'TaxItem Data 17-18'!D265</f>
        <v>0</v>
      </c>
      <c r="E12" s="55">
        <f t="shared" si="3"/>
        <v>0</v>
      </c>
      <c r="F12" s="55">
        <f>'TaxItem Data 17-18'!F130+'TaxItem Data 17-18'!F265</f>
        <v>0</v>
      </c>
      <c r="G12" s="55">
        <f>'TaxItem Data 17-18'!G130+'TaxItem Data 17-18'!G265</f>
        <v>22567.809999999998</v>
      </c>
      <c r="H12" s="55">
        <f>'TaxItem Data 17-18'!H130+'TaxItem Data 17-18'!H265</f>
        <v>0</v>
      </c>
      <c r="I12" s="55">
        <f aca="true" t="shared" si="4" ref="I12:I18">SUM(F12:H12)</f>
        <v>22567.809999999998</v>
      </c>
      <c r="J12" s="55">
        <f>'TaxItem Data 17-18'!J130+'TaxItem Data 17-18'!J265</f>
        <v>0</v>
      </c>
      <c r="K12" s="55">
        <f>'TaxItem Data 17-18'!K130+'TaxItem Data 17-18'!K265</f>
        <v>0</v>
      </c>
      <c r="L12" s="55">
        <f>'TaxItem Data 17-18'!L130+'TaxItem Data 17-18'!L265</f>
        <v>0</v>
      </c>
      <c r="M12" s="55">
        <f aca="true" t="shared" si="5" ref="M12:M18">SUM(J12:L12)</f>
        <v>0</v>
      </c>
      <c r="N12" s="55">
        <f>'TaxItem Data 17-18'!N130+'TaxItem Data 17-18'!N265</f>
        <v>0</v>
      </c>
      <c r="O12" s="55">
        <f>'TaxItem Data 17-18'!O130+'TaxItem Data 17-18'!O265</f>
        <v>0</v>
      </c>
      <c r="P12" s="55">
        <f>'TaxItem Data 17-18'!P130+'TaxItem Data 17-18'!P265</f>
        <v>0</v>
      </c>
      <c r="Q12" s="10">
        <f t="shared" si="0"/>
        <v>0</v>
      </c>
      <c r="R12" s="69"/>
      <c r="S12" s="11"/>
    </row>
    <row r="13" spans="1:19" ht="12.75">
      <c r="A13" s="27" t="s">
        <v>77</v>
      </c>
      <c r="B13" s="61">
        <f>'TaxItem Data 17-18'!B267</f>
        <v>0</v>
      </c>
      <c r="C13" s="10">
        <f>'TaxItem Data 17-18'!C267</f>
        <v>0</v>
      </c>
      <c r="D13" s="10">
        <f>'TaxItem Data 17-18'!D267</f>
        <v>0</v>
      </c>
      <c r="E13" s="55">
        <f t="shared" si="3"/>
        <v>0</v>
      </c>
      <c r="F13" s="10">
        <f>'TaxItem Data 17-18'!F267</f>
        <v>0</v>
      </c>
      <c r="G13" s="10">
        <f>'TaxItem Data 17-18'!G267</f>
        <v>1895.8</v>
      </c>
      <c r="H13" s="10">
        <f>'TaxItem Data 17-18'!H267</f>
        <v>0</v>
      </c>
      <c r="I13" s="55">
        <f t="shared" si="4"/>
        <v>1895.8</v>
      </c>
      <c r="J13" s="10">
        <f>'TaxItem Data 17-18'!J267</f>
        <v>0</v>
      </c>
      <c r="K13" s="10">
        <f>'TaxItem Data 17-18'!K267</f>
        <v>0</v>
      </c>
      <c r="L13" s="10">
        <f>'TaxItem Data 17-18'!L267</f>
        <v>0</v>
      </c>
      <c r="M13" s="55">
        <f t="shared" si="5"/>
        <v>0</v>
      </c>
      <c r="N13" s="10">
        <f>'TaxItem Data 17-18'!N267</f>
        <v>0</v>
      </c>
      <c r="O13" s="10">
        <f>'TaxItem Data 17-18'!O267</f>
        <v>0</v>
      </c>
      <c r="P13" s="10">
        <f>'TaxItem Data 17-18'!P267</f>
        <v>14656.5</v>
      </c>
      <c r="Q13" s="10">
        <f t="shared" si="0"/>
        <v>14656.5</v>
      </c>
      <c r="R13" s="69"/>
      <c r="S13" s="11"/>
    </row>
    <row r="14" spans="1:19" ht="12.75">
      <c r="A14" s="28" t="s">
        <v>215</v>
      </c>
      <c r="B14" s="61">
        <f>'TaxItem Data 17-18'!B27+'TaxItem Data 17-18'!B132+'TaxItem Data 17-18'!B268</f>
        <v>0</v>
      </c>
      <c r="C14" s="10">
        <f>'TaxItem Data 17-18'!C27+'TaxItem Data 17-18'!C132+'TaxItem Data 17-18'!C268</f>
        <v>0</v>
      </c>
      <c r="D14" s="10">
        <f>'TaxItem Data 17-18'!D27+'TaxItem Data 17-18'!D132+'TaxItem Data 17-18'!D268</f>
        <v>0</v>
      </c>
      <c r="E14" s="55">
        <f t="shared" si="3"/>
        <v>0</v>
      </c>
      <c r="F14" s="10">
        <f>'TaxItem Data 17-18'!F27+'TaxItem Data 17-18'!F132+'TaxItem Data 17-18'!F268</f>
        <v>0</v>
      </c>
      <c r="G14" s="10">
        <f>'TaxItem Data 17-18'!G27+'TaxItem Data 17-18'!G132+'TaxItem Data 17-18'!G268</f>
        <v>0</v>
      </c>
      <c r="H14" s="10">
        <f>'TaxItem Data 17-18'!H27+'TaxItem Data 17-18'!H132+'TaxItem Data 17-18'!H268</f>
        <v>0</v>
      </c>
      <c r="I14" s="55">
        <f t="shared" si="4"/>
        <v>0</v>
      </c>
      <c r="J14" s="10">
        <f>'TaxItem Data 17-18'!J27+'TaxItem Data 17-18'!J132+'TaxItem Data 17-18'!J268</f>
        <v>0</v>
      </c>
      <c r="K14" s="10">
        <f>'TaxItem Data 17-18'!K27+'TaxItem Data 17-18'!K132+'TaxItem Data 17-18'!K268</f>
        <v>0</v>
      </c>
      <c r="L14" s="10">
        <f>'TaxItem Data 17-18'!L27+'TaxItem Data 17-18'!L132+'TaxItem Data 17-18'!L268</f>
        <v>0</v>
      </c>
      <c r="M14" s="55">
        <f t="shared" si="5"/>
        <v>0</v>
      </c>
      <c r="N14" s="10">
        <f>'TaxItem Data 17-18'!N27+'TaxItem Data 17-18'!N132+'TaxItem Data 17-18'!N268</f>
        <v>0</v>
      </c>
      <c r="O14" s="10">
        <f>'TaxItem Data 17-18'!O27+'TaxItem Data 17-18'!O132+'TaxItem Data 17-18'!O268</f>
        <v>0</v>
      </c>
      <c r="P14" s="10">
        <f>'TaxItem Data 17-18'!P27+'TaxItem Data 17-18'!P132+'TaxItem Data 17-18'!P268</f>
        <v>0</v>
      </c>
      <c r="Q14" s="10">
        <f t="shared" si="0"/>
        <v>0</v>
      </c>
      <c r="R14" s="69"/>
      <c r="S14" s="11"/>
    </row>
    <row r="15" spans="1:19" ht="12.75">
      <c r="A15" s="28" t="s">
        <v>216</v>
      </c>
      <c r="B15" s="61">
        <f>'TaxItem Data 17-18'!B171+'TaxItem Data 17-18'!B169</f>
        <v>0</v>
      </c>
      <c r="C15" s="10">
        <f>'TaxItem Data 17-18'!C171+'TaxItem Data 17-18'!C169</f>
        <v>0</v>
      </c>
      <c r="D15" s="10">
        <f>'TaxItem Data 17-18'!D171+'TaxItem Data 17-18'!D169</f>
        <v>0</v>
      </c>
      <c r="E15" s="55">
        <f t="shared" si="3"/>
        <v>0</v>
      </c>
      <c r="F15" s="10">
        <f>'TaxItem Data 17-18'!F171+'TaxItem Data 17-18'!F169</f>
        <v>0</v>
      </c>
      <c r="G15" s="10">
        <f>'TaxItem Data 17-18'!G171+'TaxItem Data 17-18'!G169</f>
        <v>0</v>
      </c>
      <c r="H15" s="10">
        <f>'TaxItem Data 17-18'!H171+'TaxItem Data 17-18'!H169</f>
        <v>0</v>
      </c>
      <c r="I15" s="55">
        <f t="shared" si="4"/>
        <v>0</v>
      </c>
      <c r="J15" s="10">
        <f>'TaxItem Data 17-18'!J171+'TaxItem Data 17-18'!J169</f>
        <v>0</v>
      </c>
      <c r="K15" s="10">
        <f>'TaxItem Data 17-18'!K171+'TaxItem Data 17-18'!K169</f>
        <v>0</v>
      </c>
      <c r="L15" s="10">
        <f>'TaxItem Data 17-18'!L171+'TaxItem Data 17-18'!L169</f>
        <v>0</v>
      </c>
      <c r="M15" s="55">
        <f t="shared" si="5"/>
        <v>0</v>
      </c>
      <c r="N15" s="10">
        <f>'TaxItem Data 17-18'!N171+'TaxItem Data 17-18'!N169</f>
        <v>0</v>
      </c>
      <c r="O15" s="10">
        <f>'TaxItem Data 17-18'!O171+'TaxItem Data 17-18'!O169</f>
        <v>0</v>
      </c>
      <c r="P15" s="10">
        <f>'TaxItem Data 17-18'!P171+'TaxItem Data 17-18'!P169</f>
        <v>0</v>
      </c>
      <c r="Q15" s="10">
        <f t="shared" si="0"/>
        <v>0</v>
      </c>
      <c r="R15" s="69"/>
      <c r="S15" s="11"/>
    </row>
    <row r="16" spans="1:19" ht="12.75">
      <c r="A16" s="27" t="s">
        <v>212</v>
      </c>
      <c r="B16" s="61">
        <f>'TaxItem Data 17-18'!B26+'TaxItem Data 17-18'!B269</f>
        <v>0</v>
      </c>
      <c r="C16" s="10">
        <f>'TaxItem Data 17-18'!C26+'TaxItem Data 17-18'!C269</f>
        <v>0</v>
      </c>
      <c r="D16" s="10">
        <f>'TaxItem Data 17-18'!D26+'TaxItem Data 17-18'!D269</f>
        <v>0</v>
      </c>
      <c r="E16" s="55">
        <f t="shared" si="3"/>
        <v>0</v>
      </c>
      <c r="F16" s="60">
        <f>'TaxItem Data 17-18'!F26+'TaxItem Data 17-18'!F269</f>
        <v>0</v>
      </c>
      <c r="G16" s="60">
        <f>'TaxItem Data 17-18'!G26+'TaxItem Data 17-18'!G269</f>
        <v>0</v>
      </c>
      <c r="H16" s="60">
        <f>'TaxItem Data 17-18'!H26+'TaxItem Data 17-18'!H268</f>
        <v>0</v>
      </c>
      <c r="I16" s="64">
        <f t="shared" si="4"/>
        <v>0</v>
      </c>
      <c r="J16" s="60">
        <f>'TaxItem Data 17-18'!J26+'TaxItem Data 17-18'!J268</f>
        <v>0</v>
      </c>
      <c r="K16" s="60">
        <f>'TaxItem Data 17-18'!K26+'TaxItem Data 17-18'!K268</f>
        <v>0</v>
      </c>
      <c r="L16" s="60">
        <f>'TaxItem Data 17-18'!L26+'TaxItem Data 17-18'!L268</f>
        <v>0</v>
      </c>
      <c r="M16" s="64">
        <f t="shared" si="5"/>
        <v>0</v>
      </c>
      <c r="N16" s="60">
        <f>'TaxItem Data 17-18'!N26+'TaxItem Data 17-18'!N268</f>
        <v>0</v>
      </c>
      <c r="O16" s="60">
        <f>'TaxItem Data 17-18'!O26+'TaxItem Data 17-18'!O268</f>
        <v>0</v>
      </c>
      <c r="P16" s="60">
        <f>'TaxItem Data 17-18'!P26+'TaxItem Data 17-18'!P268</f>
        <v>0</v>
      </c>
      <c r="Q16" s="10">
        <f t="shared" si="0"/>
        <v>0</v>
      </c>
      <c r="R16" s="69"/>
      <c r="S16" s="11"/>
    </row>
    <row r="17" spans="1:19" ht="12.75">
      <c r="A17" s="70" t="s">
        <v>243</v>
      </c>
      <c r="B17" s="61"/>
      <c r="C17" s="10"/>
      <c r="D17" s="10"/>
      <c r="E17" s="55"/>
      <c r="F17" s="60"/>
      <c r="G17" s="60"/>
      <c r="H17" s="60"/>
      <c r="I17" s="64"/>
      <c r="J17" s="60"/>
      <c r="K17" s="60"/>
      <c r="L17" s="60"/>
      <c r="M17" s="64"/>
      <c r="N17" s="60"/>
      <c r="O17" s="60"/>
      <c r="P17" s="60"/>
      <c r="Q17" s="10">
        <f t="shared" si="0"/>
        <v>0</v>
      </c>
      <c r="R17" s="69"/>
      <c r="S17" s="11"/>
    </row>
    <row r="18" spans="1:19" ht="12.75">
      <c r="A18" s="50" t="s">
        <v>217</v>
      </c>
      <c r="B18" s="10"/>
      <c r="C18" s="10"/>
      <c r="D18" s="10"/>
      <c r="E18" s="55">
        <f>SUM(B18:D18)</f>
        <v>0</v>
      </c>
      <c r="F18" s="64">
        <v>0</v>
      </c>
      <c r="G18" s="64">
        <v>0</v>
      </c>
      <c r="H18" s="64">
        <v>0</v>
      </c>
      <c r="I18" s="64">
        <f t="shared" si="4"/>
        <v>0</v>
      </c>
      <c r="J18" s="65">
        <v>0</v>
      </c>
      <c r="K18" s="65">
        <v>0</v>
      </c>
      <c r="L18" s="65">
        <v>0</v>
      </c>
      <c r="M18" s="64">
        <f t="shared" si="5"/>
        <v>0</v>
      </c>
      <c r="N18" s="65">
        <v>0</v>
      </c>
      <c r="O18" s="65"/>
      <c r="P18" s="65"/>
      <c r="Q18" s="10">
        <f t="shared" si="0"/>
        <v>0</v>
      </c>
      <c r="R18" s="69"/>
      <c r="S18" s="11"/>
    </row>
    <row r="19" spans="1:19" ht="12.75">
      <c r="A19" s="54" t="s">
        <v>231</v>
      </c>
      <c r="B19" s="56">
        <f>SUM(B11:B18)</f>
        <v>0</v>
      </c>
      <c r="C19" s="56">
        <f>SUM(C11:C18)</f>
        <v>0</v>
      </c>
      <c r="D19" s="56">
        <f>SUM(D11:D18)</f>
        <v>0</v>
      </c>
      <c r="E19" s="56">
        <f>SUM(E11:E18)</f>
        <v>0</v>
      </c>
      <c r="F19" s="56">
        <f>SUM(F11:F18)</f>
        <v>0</v>
      </c>
      <c r="G19" s="56">
        <f aca="true" t="shared" si="6" ref="G19:N19">SUM(G11:G18)</f>
        <v>26536.51</v>
      </c>
      <c r="H19" s="56">
        <f t="shared" si="6"/>
        <v>13762.7</v>
      </c>
      <c r="I19" s="56">
        <f t="shared" si="6"/>
        <v>40299.21</v>
      </c>
      <c r="J19" s="56">
        <f t="shared" si="6"/>
        <v>0</v>
      </c>
      <c r="K19" s="56">
        <f t="shared" si="6"/>
        <v>0</v>
      </c>
      <c r="L19" s="56">
        <f>SUM(L11:L18)</f>
        <v>0</v>
      </c>
      <c r="M19" s="56">
        <f>SUM(M11:M18)</f>
        <v>0</v>
      </c>
      <c r="N19" s="56">
        <f t="shared" si="6"/>
        <v>3061</v>
      </c>
      <c r="O19" s="56">
        <f>SUM(O11:O18)</f>
        <v>0</v>
      </c>
      <c r="P19" s="56">
        <f>SUM(P11:P18)</f>
        <v>14656.5</v>
      </c>
      <c r="Q19" s="56">
        <f>SUM(Q11:Q18)</f>
        <v>17717.5</v>
      </c>
      <c r="R19" s="69"/>
      <c r="S19" s="11"/>
    </row>
    <row r="20" spans="1:19" ht="16.5" customHeight="1">
      <c r="A20" s="31" t="s">
        <v>61</v>
      </c>
      <c r="B20" s="17">
        <f>B10-B19</f>
        <v>1079133.523067165</v>
      </c>
      <c r="C20" s="17">
        <f>C10-C19</f>
        <v>1183694.496726366</v>
      </c>
      <c r="D20" s="17">
        <f>D10-D19</f>
        <v>1324134.223337481</v>
      </c>
      <c r="E20" s="17">
        <f>E10-E19</f>
        <v>3586962.243131012</v>
      </c>
      <c r="F20" s="17">
        <f>F10-F19</f>
        <v>1274162.457221038</v>
      </c>
      <c r="G20" s="17">
        <f aca="true" t="shared" si="7" ref="G20:N20">G10-G19</f>
        <v>1219548.3272809475</v>
      </c>
      <c r="H20" s="17">
        <f t="shared" si="7"/>
        <v>1597691.6872744202</v>
      </c>
      <c r="I20" s="17">
        <f t="shared" si="7"/>
        <v>4091402.4717764053</v>
      </c>
      <c r="J20" s="17">
        <f t="shared" si="7"/>
        <v>1209778.4040259093</v>
      </c>
      <c r="K20" s="17">
        <f t="shared" si="7"/>
        <v>1148135.1264972773</v>
      </c>
      <c r="L20" s="17">
        <f>L10-L19</f>
        <v>1510610.5776261564</v>
      </c>
      <c r="M20" s="17">
        <f>M10-M19</f>
        <v>3868524.1081493427</v>
      </c>
      <c r="N20" s="17">
        <f t="shared" si="7"/>
        <v>1056123.2525928945</v>
      </c>
      <c r="O20" s="17">
        <f>O10-O19</f>
        <v>1112092.5658472169</v>
      </c>
      <c r="P20" s="17">
        <f>P10-P19</f>
        <v>1476316.4082814266</v>
      </c>
      <c r="Q20" s="17">
        <f>Q10-Q19</f>
        <v>3644532.226721538</v>
      </c>
      <c r="R20" s="69"/>
      <c r="S20" s="14"/>
    </row>
    <row r="21" spans="1:18" s="11" customFormat="1" ht="15">
      <c r="A21" s="6" t="s">
        <v>59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69"/>
    </row>
    <row r="22" spans="2:19" ht="12.75">
      <c r="B22" s="11"/>
      <c r="C22" s="67"/>
      <c r="D22" s="73"/>
      <c r="E22" s="11"/>
      <c r="F22" s="76"/>
      <c r="J22" s="75"/>
      <c r="K22" s="69"/>
      <c r="N22" s="76"/>
      <c r="O22" s="69"/>
      <c r="P22" s="69"/>
      <c r="R22" s="11"/>
      <c r="S22" s="11"/>
    </row>
    <row r="23" spans="3:19" ht="12.75">
      <c r="C23" s="53"/>
      <c r="D23" s="69"/>
      <c r="E23" s="69"/>
      <c r="J23" s="73"/>
      <c r="K23" s="76"/>
      <c r="L23" s="80"/>
      <c r="N23" s="76"/>
      <c r="O23" s="69"/>
      <c r="P23" s="69"/>
      <c r="S23" s="11"/>
    </row>
    <row r="24" spans="2:19" ht="12.75">
      <c r="B24" s="75"/>
      <c r="C24" s="75"/>
      <c r="D24" s="75"/>
      <c r="R24" s="66"/>
      <c r="S24" s="11"/>
    </row>
    <row r="25" spans="5:19" ht="12.75">
      <c r="E25" s="53"/>
      <c r="O25" s="69"/>
      <c r="P25" s="69"/>
      <c r="Q25" s="80"/>
      <c r="S25" s="11"/>
    </row>
    <row r="26" spans="15:19" ht="12.75">
      <c r="O26" s="69"/>
      <c r="P26" s="69"/>
      <c r="Q26" s="80"/>
      <c r="S26" s="11"/>
    </row>
    <row r="27" spans="16:19" ht="12.75">
      <c r="P27" s="69"/>
      <c r="Q27" s="130"/>
      <c r="S27" s="11"/>
    </row>
    <row r="28" ht="12.75">
      <c r="S28" s="11"/>
    </row>
    <row r="29" spans="18:19" ht="12.75">
      <c r="R29" s="45"/>
      <c r="S29" s="14"/>
    </row>
  </sheetData>
  <sheetProtection/>
  <mergeCells count="6">
    <mergeCell ref="N3:Q3"/>
    <mergeCell ref="B2:E2"/>
    <mergeCell ref="B3:E3"/>
    <mergeCell ref="A3:A4"/>
    <mergeCell ref="F3:I3"/>
    <mergeCell ref="J3:M3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9"/>
  <sheetViews>
    <sheetView zoomScalePageLayoutView="0" workbookViewId="0" topLeftCell="A1">
      <pane xSplit="1" ySplit="3" topLeftCell="B1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8" sqref="Q3:Q28"/>
    </sheetView>
  </sheetViews>
  <sheetFormatPr defaultColWidth="8.8515625" defaultRowHeight="12.75"/>
  <cols>
    <col min="1" max="1" width="38.7109375" style="15" customWidth="1"/>
    <col min="2" max="2" width="13.421875" style="52" bestFit="1" customWidth="1"/>
    <col min="3" max="3" width="10.8515625" style="52" bestFit="1" customWidth="1"/>
    <col min="4" max="4" width="12.140625" style="52" bestFit="1" customWidth="1"/>
    <col min="5" max="5" width="11.8515625" style="15" bestFit="1" customWidth="1"/>
    <col min="6" max="6" width="12.140625" style="15" customWidth="1"/>
    <col min="7" max="8" width="11.28125" style="15" customWidth="1"/>
    <col min="9" max="9" width="11.8515625" style="15" customWidth="1"/>
    <col min="10" max="10" width="11.28125" style="15" customWidth="1"/>
    <col min="11" max="12" width="11.421875" style="15" customWidth="1"/>
    <col min="13" max="13" width="11.8515625" style="15" customWidth="1"/>
    <col min="14" max="16" width="11.421875" style="15" customWidth="1"/>
    <col min="17" max="17" width="11.8515625" style="15" customWidth="1"/>
    <col min="18" max="18" width="12.7109375" style="15" bestFit="1" customWidth="1"/>
    <col min="19" max="16384" width="8.8515625" style="15" customWidth="1"/>
  </cols>
  <sheetData>
    <row r="1" spans="1:5" ht="15.75">
      <c r="A1" s="83" t="s">
        <v>249</v>
      </c>
      <c r="E1" s="113" t="s">
        <v>65</v>
      </c>
    </row>
    <row r="2" spans="1:17" ht="12.75">
      <c r="A2" s="146" t="s">
        <v>54</v>
      </c>
      <c r="B2" s="142" t="str">
        <f>'Departmental Data 17-18'!B3:E3</f>
        <v>1st Quarter 2017/18</v>
      </c>
      <c r="C2" s="142"/>
      <c r="D2" s="142"/>
      <c r="E2" s="142"/>
      <c r="F2" s="142" t="str">
        <f>'Departmental Data 17-18'!F3:I3</f>
        <v>2nd Quarter 2017/18</v>
      </c>
      <c r="G2" s="142"/>
      <c r="H2" s="142"/>
      <c r="I2" s="142"/>
      <c r="J2" s="143" t="str">
        <f>'Departmental Data 17-18'!J3:M3</f>
        <v>3nd Quarter 2017/18</v>
      </c>
      <c r="K2" s="144"/>
      <c r="L2" s="144"/>
      <c r="M2" s="144"/>
      <c r="N2" s="142" t="str">
        <f>'Departmental Data 17-18'!N3:Q3</f>
        <v>4th Quarter 2017/18</v>
      </c>
      <c r="O2" s="142" t="s">
        <v>241</v>
      </c>
      <c r="P2" s="142" t="s">
        <v>241</v>
      </c>
      <c r="Q2" s="142"/>
    </row>
    <row r="3" spans="1:17" ht="12.75">
      <c r="A3" s="146"/>
      <c r="B3" s="40" t="s">
        <v>47</v>
      </c>
      <c r="C3" s="40" t="s">
        <v>48</v>
      </c>
      <c r="D3" s="40" t="s">
        <v>49</v>
      </c>
      <c r="E3" s="132" t="s">
        <v>63</v>
      </c>
      <c r="F3" s="40" t="s">
        <v>233</v>
      </c>
      <c r="G3" s="40" t="s">
        <v>234</v>
      </c>
      <c r="H3" s="40" t="s">
        <v>235</v>
      </c>
      <c r="I3" s="132" t="s">
        <v>63</v>
      </c>
      <c r="J3" s="40" t="s">
        <v>237</v>
      </c>
      <c r="K3" s="40" t="s">
        <v>238</v>
      </c>
      <c r="L3" s="40" t="s">
        <v>239</v>
      </c>
      <c r="M3" s="132" t="s">
        <v>63</v>
      </c>
      <c r="N3" s="40" t="s">
        <v>240</v>
      </c>
      <c r="O3" s="40" t="s">
        <v>242</v>
      </c>
      <c r="P3" s="40" t="s">
        <v>244</v>
      </c>
      <c r="Q3" s="132" t="s">
        <v>63</v>
      </c>
    </row>
    <row r="4" spans="1:17" ht="12.75">
      <c r="A4" s="29" t="s">
        <v>173</v>
      </c>
      <c r="B4" s="41">
        <v>26191.472297070002</v>
      </c>
      <c r="C4" s="41">
        <v>16824.218324020003</v>
      </c>
      <c r="D4" s="41">
        <v>50919.4801783</v>
      </c>
      <c r="E4" s="133">
        <f aca="true" t="shared" si="0" ref="E4:E20">SUM(B4:D4)</f>
        <v>93935.17079939</v>
      </c>
      <c r="F4" s="8">
        <v>19292.755509669998</v>
      </c>
      <c r="G4" s="8">
        <v>21632.72488948922</v>
      </c>
      <c r="H4" s="8">
        <v>70565.96923910998</v>
      </c>
      <c r="I4" s="133">
        <f aca="true" t="shared" si="1" ref="I4:I27">SUM(F4:H4)</f>
        <v>111491.4496382692</v>
      </c>
      <c r="J4" s="118">
        <v>19524.51537688</v>
      </c>
      <c r="K4" s="8">
        <v>21814.361275810003</v>
      </c>
      <c r="L4" s="8">
        <v>69833.87796764</v>
      </c>
      <c r="M4" s="133">
        <f aca="true" t="shared" si="2" ref="M4:M17">SUM(J4:L4)</f>
        <v>111172.75462033</v>
      </c>
      <c r="N4" s="8">
        <v>17758.961362309998</v>
      </c>
      <c r="O4" s="8">
        <v>19755.520576190003</v>
      </c>
      <c r="P4" s="8">
        <v>68052.21873681</v>
      </c>
      <c r="Q4" s="133">
        <f>SUM(N4:P4)</f>
        <v>105566.70067531</v>
      </c>
    </row>
    <row r="5" spans="1:17" ht="12.75">
      <c r="A5" s="29" t="s">
        <v>0</v>
      </c>
      <c r="B5" s="41">
        <v>14435.551214269999</v>
      </c>
      <c r="C5" s="41">
        <v>10932.407977480001</v>
      </c>
      <c r="D5" s="41">
        <v>25546.50889141</v>
      </c>
      <c r="E5" s="133">
        <f t="shared" si="0"/>
        <v>50914.46808316</v>
      </c>
      <c r="F5" s="8">
        <v>13781.516448720002</v>
      </c>
      <c r="G5" s="8">
        <v>10615.169308872286</v>
      </c>
      <c r="H5" s="8">
        <v>27597.73784613</v>
      </c>
      <c r="I5" s="133">
        <f t="shared" si="1"/>
        <v>51994.42360372229</v>
      </c>
      <c r="J5" s="118">
        <v>15654.33144841</v>
      </c>
      <c r="K5" s="8">
        <v>15153.909840479999</v>
      </c>
      <c r="L5" s="8">
        <v>31621.394734750003</v>
      </c>
      <c r="M5" s="133">
        <f t="shared" si="2"/>
        <v>62429.63602364001</v>
      </c>
      <c r="N5" s="8">
        <v>10976.917680159999</v>
      </c>
      <c r="O5" s="8">
        <v>9103.961366040001</v>
      </c>
      <c r="P5" s="8">
        <v>27998.419015969997</v>
      </c>
      <c r="Q5" s="133">
        <f aca="true" t="shared" si="3" ref="Q5:Q17">SUM(N5:P5)</f>
        <v>48079.29806217</v>
      </c>
    </row>
    <row r="6" spans="1:17" ht="12.75">
      <c r="A6" s="29" t="s">
        <v>1</v>
      </c>
      <c r="B6" s="41">
        <v>3334.1737174399996</v>
      </c>
      <c r="C6" s="41">
        <v>3931.9707751799997</v>
      </c>
      <c r="D6" s="41">
        <v>2180.6845353900003</v>
      </c>
      <c r="E6" s="133">
        <f t="shared" si="0"/>
        <v>9446.82902801</v>
      </c>
      <c r="F6" s="8">
        <v>3150.3769866399994</v>
      </c>
      <c r="G6" s="8">
        <v>4369.664476905464</v>
      </c>
      <c r="H6" s="8">
        <v>2302.9910363</v>
      </c>
      <c r="I6" s="133">
        <f t="shared" si="1"/>
        <v>9823.032499845463</v>
      </c>
      <c r="J6" s="118">
        <v>3496.10217017</v>
      </c>
      <c r="K6" s="8">
        <v>1277.3640274600002</v>
      </c>
      <c r="L6" s="8">
        <v>2642.5979378800002</v>
      </c>
      <c r="M6" s="133">
        <f t="shared" si="2"/>
        <v>7416.064135510001</v>
      </c>
      <c r="N6" s="8">
        <v>2426.60885259</v>
      </c>
      <c r="O6" s="8">
        <v>1940.4625856399996</v>
      </c>
      <c r="P6" s="8">
        <v>3785.7076702700006</v>
      </c>
      <c r="Q6" s="133">
        <f t="shared" si="3"/>
        <v>8152.7791085</v>
      </c>
    </row>
    <row r="7" spans="1:17" ht="12.75">
      <c r="A7" s="29" t="s">
        <v>2</v>
      </c>
      <c r="B7" s="41">
        <v>2440.58919566</v>
      </c>
      <c r="C7" s="41">
        <v>1657.6521071599998</v>
      </c>
      <c r="D7" s="41">
        <v>1312.46520014</v>
      </c>
      <c r="E7" s="133">
        <f t="shared" si="0"/>
        <v>5410.70650296</v>
      </c>
      <c r="F7" s="8">
        <v>7890.094501359999</v>
      </c>
      <c r="G7" s="8">
        <v>2255.2604346310377</v>
      </c>
      <c r="H7" s="8">
        <v>3280.36266933</v>
      </c>
      <c r="I7" s="133">
        <f t="shared" si="1"/>
        <v>13425.717605321037</v>
      </c>
      <c r="J7" s="118">
        <v>1207.69472306</v>
      </c>
      <c r="K7" s="8">
        <v>1046.05364495</v>
      </c>
      <c r="L7" s="8">
        <v>1527.48593773</v>
      </c>
      <c r="M7" s="133">
        <f t="shared" si="2"/>
        <v>3781.23430574</v>
      </c>
      <c r="N7" s="8">
        <v>1108.55037477</v>
      </c>
      <c r="O7" s="8">
        <v>1695.1658091999998</v>
      </c>
      <c r="P7" s="8">
        <v>1727.1892450999997</v>
      </c>
      <c r="Q7" s="133">
        <f t="shared" si="3"/>
        <v>4530.90542907</v>
      </c>
    </row>
    <row r="8" spans="1:17" ht="12.75">
      <c r="A8" s="29" t="s">
        <v>174</v>
      </c>
      <c r="B8" s="41">
        <v>221.60969187999999</v>
      </c>
      <c r="C8" s="41">
        <v>285.8076047</v>
      </c>
      <c r="D8" s="41">
        <v>263.15181064</v>
      </c>
      <c r="E8" s="133">
        <f t="shared" si="0"/>
        <v>770.56910722</v>
      </c>
      <c r="F8" s="8">
        <v>280.64009539</v>
      </c>
      <c r="G8" s="8">
        <v>136.692914741524</v>
      </c>
      <c r="H8" s="8">
        <v>492.83673503</v>
      </c>
      <c r="I8" s="133">
        <f t="shared" si="1"/>
        <v>910.169745161524</v>
      </c>
      <c r="J8" s="118">
        <v>679.5499323899999</v>
      </c>
      <c r="K8" s="8">
        <v>448.07239368</v>
      </c>
      <c r="L8" s="8">
        <v>260.57848134</v>
      </c>
      <c r="M8" s="133">
        <f t="shared" si="2"/>
        <v>1388.20080741</v>
      </c>
      <c r="N8" s="8">
        <v>350.54431872</v>
      </c>
      <c r="O8" s="8">
        <v>227.98753246</v>
      </c>
      <c r="P8" s="8">
        <v>317.52384764</v>
      </c>
      <c r="Q8" s="133">
        <f t="shared" si="3"/>
        <v>896.05569882</v>
      </c>
    </row>
    <row r="9" spans="1:17" ht="12.75">
      <c r="A9" s="29" t="s">
        <v>3</v>
      </c>
      <c r="B9" s="41">
        <v>21.99883497</v>
      </c>
      <c r="C9" s="41">
        <v>45.37422337</v>
      </c>
      <c r="D9" s="41">
        <v>77.50831408</v>
      </c>
      <c r="E9" s="133">
        <f t="shared" si="0"/>
        <v>144.88137242</v>
      </c>
      <c r="F9" s="8">
        <v>263.58102934</v>
      </c>
      <c r="G9" s="8">
        <v>119.354151355</v>
      </c>
      <c r="H9" s="8">
        <v>103.2425272</v>
      </c>
      <c r="I9" s="133">
        <f t="shared" si="1"/>
        <v>486.17770789499997</v>
      </c>
      <c r="J9" s="118">
        <v>91.71001414</v>
      </c>
      <c r="K9" s="8">
        <v>22.77362145</v>
      </c>
      <c r="L9" s="8">
        <v>37.966339979999994</v>
      </c>
      <c r="M9" s="133">
        <f t="shared" si="2"/>
        <v>152.44997557</v>
      </c>
      <c r="N9" s="8">
        <v>119.34102036000002</v>
      </c>
      <c r="O9" s="8">
        <v>18.14778729</v>
      </c>
      <c r="P9" s="8">
        <v>104.36143415</v>
      </c>
      <c r="Q9" s="133">
        <f t="shared" si="3"/>
        <v>241.8502418</v>
      </c>
    </row>
    <row r="10" spans="1:17" ht="12.75">
      <c r="A10" s="29" t="s">
        <v>175</v>
      </c>
      <c r="B10" s="41">
        <v>787.0474270800001</v>
      </c>
      <c r="C10" s="41">
        <v>587.56973029</v>
      </c>
      <c r="D10" s="41">
        <v>658.1879354600001</v>
      </c>
      <c r="E10" s="133">
        <f t="shared" si="0"/>
        <v>2032.8050928300004</v>
      </c>
      <c r="F10" s="8">
        <v>695.00673175</v>
      </c>
      <c r="G10" s="8">
        <v>312.82511505471996</v>
      </c>
      <c r="H10" s="8">
        <v>1068.5713618499997</v>
      </c>
      <c r="I10" s="133">
        <f t="shared" si="1"/>
        <v>2076.4032086547195</v>
      </c>
      <c r="J10" s="118">
        <v>871.74430438</v>
      </c>
      <c r="K10" s="8">
        <v>1786.6254607100002</v>
      </c>
      <c r="L10" s="8">
        <v>1048.35681228</v>
      </c>
      <c r="M10" s="133">
        <f t="shared" si="2"/>
        <v>3706.72657737</v>
      </c>
      <c r="N10" s="8">
        <v>981.7472029400003</v>
      </c>
      <c r="O10" s="8">
        <v>401.54806221</v>
      </c>
      <c r="P10" s="8">
        <v>1164.92673647</v>
      </c>
      <c r="Q10" s="133">
        <f t="shared" si="3"/>
        <v>2548.2220016200004</v>
      </c>
    </row>
    <row r="11" spans="1:17" ht="12.75">
      <c r="A11" s="29" t="s">
        <v>4</v>
      </c>
      <c r="B11" s="41">
        <v>16864.18769679</v>
      </c>
      <c r="C11" s="41">
        <v>10488.57416498</v>
      </c>
      <c r="D11" s="41">
        <v>12297.50860838</v>
      </c>
      <c r="E11" s="133">
        <f t="shared" si="0"/>
        <v>39650.27047015</v>
      </c>
      <c r="F11" s="8">
        <v>12150.49035714</v>
      </c>
      <c r="G11" s="8">
        <v>8278.520110294314</v>
      </c>
      <c r="H11" s="8">
        <v>13401.506605989998</v>
      </c>
      <c r="I11" s="133">
        <f t="shared" si="1"/>
        <v>33830.517073424315</v>
      </c>
      <c r="J11" s="118">
        <v>8726.443935460002</v>
      </c>
      <c r="K11" s="8">
        <v>25136.20198509</v>
      </c>
      <c r="L11" s="8">
        <v>10481.26571716</v>
      </c>
      <c r="M11" s="133">
        <f t="shared" si="2"/>
        <v>44343.91163771</v>
      </c>
      <c r="N11" s="8">
        <v>8933.475588210002</v>
      </c>
      <c r="O11" s="8">
        <v>4292.121199300001</v>
      </c>
      <c r="P11" s="8">
        <v>8621.65132256</v>
      </c>
      <c r="Q11" s="133">
        <f t="shared" si="3"/>
        <v>21847.248110070002</v>
      </c>
    </row>
    <row r="12" spans="1:17" ht="12.75">
      <c r="A12" s="29" t="s">
        <v>176</v>
      </c>
      <c r="B12" s="41">
        <v>21.87369479</v>
      </c>
      <c r="C12" s="41">
        <v>75.86967197</v>
      </c>
      <c r="D12" s="41">
        <v>164.97241028</v>
      </c>
      <c r="E12" s="133">
        <f t="shared" si="0"/>
        <v>262.71577704</v>
      </c>
      <c r="F12" s="8">
        <v>28.539508699999995</v>
      </c>
      <c r="G12" s="8">
        <v>147.923597387195</v>
      </c>
      <c r="H12" s="8">
        <v>64.09050708</v>
      </c>
      <c r="I12" s="133">
        <f t="shared" si="1"/>
        <v>240.553613167195</v>
      </c>
      <c r="J12" s="118">
        <v>69.602025</v>
      </c>
      <c r="K12" s="8">
        <v>60.53833671</v>
      </c>
      <c r="L12" s="8">
        <v>59.33941645</v>
      </c>
      <c r="M12" s="133">
        <f t="shared" si="2"/>
        <v>189.47977816000002</v>
      </c>
      <c r="N12" s="8">
        <v>170.01314869</v>
      </c>
      <c r="O12" s="8">
        <v>46.86142223</v>
      </c>
      <c r="P12" s="8">
        <v>113.23554269</v>
      </c>
      <c r="Q12" s="133">
        <f t="shared" si="3"/>
        <v>330.11011361</v>
      </c>
    </row>
    <row r="13" spans="1:17" ht="12.75">
      <c r="A13" s="29" t="s">
        <v>177</v>
      </c>
      <c r="B13" s="41">
        <v>983.8227544000001</v>
      </c>
      <c r="C13" s="41">
        <v>822.91314518</v>
      </c>
      <c r="D13" s="41">
        <v>504.57588496</v>
      </c>
      <c r="E13" s="133">
        <f t="shared" si="0"/>
        <v>2311.31178454</v>
      </c>
      <c r="F13" s="8">
        <v>1849.0146571400003</v>
      </c>
      <c r="G13" s="8">
        <v>500.43047409943307</v>
      </c>
      <c r="H13" s="8">
        <v>353.49844722999995</v>
      </c>
      <c r="I13" s="133">
        <f t="shared" si="1"/>
        <v>2702.9435784694333</v>
      </c>
      <c r="J13" s="118">
        <v>1644.88430181</v>
      </c>
      <c r="K13" s="8">
        <v>504.16561344</v>
      </c>
      <c r="L13" s="8">
        <v>751.99667132</v>
      </c>
      <c r="M13" s="133">
        <f t="shared" si="2"/>
        <v>2901.04658657</v>
      </c>
      <c r="N13" s="8">
        <v>999.8485260199999</v>
      </c>
      <c r="O13" s="8">
        <v>999.5077002900001</v>
      </c>
      <c r="P13" s="8">
        <v>1046.7942540899999</v>
      </c>
      <c r="Q13" s="133">
        <f t="shared" si="3"/>
        <v>3046.1504803999997</v>
      </c>
    </row>
    <row r="14" spans="1:17" ht="12.75">
      <c r="A14" s="29" t="s">
        <v>5</v>
      </c>
      <c r="B14" s="41">
        <v>0.5213</v>
      </c>
      <c r="C14" s="41">
        <v>1.530341</v>
      </c>
      <c r="D14" s="41">
        <v>0.2261644</v>
      </c>
      <c r="E14" s="133">
        <f t="shared" si="0"/>
        <v>2.2778054</v>
      </c>
      <c r="F14" s="84">
        <v>0</v>
      </c>
      <c r="G14" s="8">
        <v>0</v>
      </c>
      <c r="H14" s="8">
        <v>0.68679875</v>
      </c>
      <c r="I14" s="133">
        <f t="shared" si="1"/>
        <v>0.68679875</v>
      </c>
      <c r="J14" s="118">
        <v>342.72056382</v>
      </c>
      <c r="K14" s="8">
        <v>3.507843</v>
      </c>
      <c r="L14" s="8">
        <v>94.717712</v>
      </c>
      <c r="M14" s="133">
        <f t="shared" si="2"/>
        <v>440.94611882</v>
      </c>
      <c r="N14" s="8">
        <v>0</v>
      </c>
      <c r="O14" s="8">
        <v>1.15</v>
      </c>
      <c r="P14" s="8">
        <v>0.9398</v>
      </c>
      <c r="Q14" s="133">
        <f t="shared" si="3"/>
        <v>2.0898</v>
      </c>
    </row>
    <row r="15" spans="1:17" ht="12.75">
      <c r="A15" s="29" t="s">
        <v>6</v>
      </c>
      <c r="B15" s="41">
        <v>5140.27275163</v>
      </c>
      <c r="C15" s="41">
        <v>4848.41326262</v>
      </c>
      <c r="D15" s="41">
        <v>4728.7332311</v>
      </c>
      <c r="E15" s="133">
        <f t="shared" si="0"/>
        <v>14717.41924535</v>
      </c>
      <c r="F15" s="8">
        <v>4494.97992682</v>
      </c>
      <c r="G15" s="8">
        <v>5679.871736584816</v>
      </c>
      <c r="H15" s="8">
        <v>5685.45162858</v>
      </c>
      <c r="I15" s="133">
        <f t="shared" si="1"/>
        <v>15860.303291984817</v>
      </c>
      <c r="J15" s="118">
        <v>5072.8647268800005</v>
      </c>
      <c r="K15" s="8">
        <v>5740.104597639999</v>
      </c>
      <c r="L15" s="8">
        <v>6400.031610308087</v>
      </c>
      <c r="M15" s="133">
        <f t="shared" si="2"/>
        <v>17213.000934828087</v>
      </c>
      <c r="N15" s="8">
        <v>4922.33359317</v>
      </c>
      <c r="O15" s="8">
        <v>5557.213606419999</v>
      </c>
      <c r="P15" s="8">
        <v>5493.46767361</v>
      </c>
      <c r="Q15" s="133">
        <f t="shared" si="3"/>
        <v>15973.014873200002</v>
      </c>
    </row>
    <row r="16" spans="1:17" ht="12.75">
      <c r="A16" s="29" t="s">
        <v>83</v>
      </c>
      <c r="B16" s="41">
        <v>272.76372513999996</v>
      </c>
      <c r="C16" s="41">
        <v>589.45343953</v>
      </c>
      <c r="D16" s="41">
        <v>567.21432537</v>
      </c>
      <c r="E16" s="133">
        <f t="shared" si="0"/>
        <v>1429.43149004</v>
      </c>
      <c r="F16" s="35">
        <v>434.26913089000004</v>
      </c>
      <c r="G16" s="8">
        <v>467.56629786</v>
      </c>
      <c r="H16" s="8">
        <v>428.20501064999996</v>
      </c>
      <c r="I16" s="133">
        <f t="shared" si="1"/>
        <v>1330.0404394000002</v>
      </c>
      <c r="J16" s="118">
        <v>395.61365399</v>
      </c>
      <c r="K16" s="8">
        <v>506.21959711</v>
      </c>
      <c r="L16" s="8">
        <v>535.18755877</v>
      </c>
      <c r="M16" s="133">
        <f t="shared" si="2"/>
        <v>1437.02080987</v>
      </c>
      <c r="N16" s="8">
        <v>372.6300902</v>
      </c>
      <c r="O16" s="8">
        <v>368.02502675</v>
      </c>
      <c r="P16" s="8">
        <v>324.81145082000006</v>
      </c>
      <c r="Q16" s="133">
        <f t="shared" si="3"/>
        <v>1065.46656777</v>
      </c>
    </row>
    <row r="17" spans="1:17" ht="12.75">
      <c r="A17" s="29" t="s">
        <v>7</v>
      </c>
      <c r="B17" s="41">
        <v>2855.03632779</v>
      </c>
      <c r="C17" s="41">
        <v>2624.2451746</v>
      </c>
      <c r="D17" s="41">
        <v>5440.3425649499995</v>
      </c>
      <c r="E17" s="133">
        <f t="shared" si="0"/>
        <v>10919.624067339999</v>
      </c>
      <c r="F17" s="35">
        <v>8394.266617839998</v>
      </c>
      <c r="G17" s="8">
        <v>3320.3735949724996</v>
      </c>
      <c r="H17" s="8">
        <v>9244.33124202</v>
      </c>
      <c r="I17" s="133">
        <f t="shared" si="1"/>
        <v>20958.9714548325</v>
      </c>
      <c r="J17" s="118">
        <v>8485.47305786</v>
      </c>
      <c r="K17" s="8">
        <v>7381.845407440001</v>
      </c>
      <c r="L17" s="8">
        <v>7612.4703091</v>
      </c>
      <c r="M17" s="133">
        <f t="shared" si="2"/>
        <v>23479.7887744</v>
      </c>
      <c r="N17" s="8">
        <v>7569.253750219999</v>
      </c>
      <c r="O17" s="8">
        <v>7005.82774016</v>
      </c>
      <c r="P17" s="8">
        <v>5534.08808512</v>
      </c>
      <c r="Q17" s="133">
        <f t="shared" si="3"/>
        <v>20109.169575499996</v>
      </c>
    </row>
    <row r="18" spans="1:17" ht="12.75">
      <c r="A18" s="16" t="s">
        <v>8</v>
      </c>
      <c r="B18" s="40">
        <f>SUM(B4:B17)</f>
        <v>73570.92062891</v>
      </c>
      <c r="C18" s="40">
        <f aca="true" t="shared" si="4" ref="C18:Q18">SUM(C4:C17)</f>
        <v>53715.99994208001</v>
      </c>
      <c r="D18" s="40">
        <f>SUM(D4:D17)</f>
        <v>104661.56005485999</v>
      </c>
      <c r="E18" s="132">
        <f t="shared" si="4"/>
        <v>231948.48062585</v>
      </c>
      <c r="F18" s="40">
        <f t="shared" si="4"/>
        <v>72705.53150140001</v>
      </c>
      <c r="G18" s="40">
        <f t="shared" si="4"/>
        <v>57836.37710224751</v>
      </c>
      <c r="H18" s="40">
        <f t="shared" si="4"/>
        <v>134589.48165524998</v>
      </c>
      <c r="I18" s="132">
        <f t="shared" si="4"/>
        <v>265131.39025889745</v>
      </c>
      <c r="J18" s="40">
        <f t="shared" si="4"/>
        <v>66263.25023425001</v>
      </c>
      <c r="K18" s="40">
        <f t="shared" si="4"/>
        <v>80881.74364497</v>
      </c>
      <c r="L18" s="40">
        <f>SUM(L4:L17)</f>
        <v>132907.26720670811</v>
      </c>
      <c r="M18" s="132">
        <f>SUM(M4:M17)</f>
        <v>280052.26108592807</v>
      </c>
      <c r="N18" s="40">
        <f t="shared" si="4"/>
        <v>56690.225508359996</v>
      </c>
      <c r="O18" s="40">
        <f>SUM(O4:O17)</f>
        <v>51413.50041418001</v>
      </c>
      <c r="P18" s="40">
        <f>SUM(P4:P17)</f>
        <v>124285.33481529998</v>
      </c>
      <c r="Q18" s="132">
        <f t="shared" si="4"/>
        <v>232389.06073784002</v>
      </c>
    </row>
    <row r="19" spans="1:17" ht="12.75">
      <c r="A19" s="29" t="s">
        <v>9</v>
      </c>
      <c r="B19" s="41">
        <v>61849.159295480014</v>
      </c>
      <c r="C19" s="41">
        <v>65988.42378720001</v>
      </c>
      <c r="D19" s="41">
        <v>64270.13580989</v>
      </c>
      <c r="E19" s="133">
        <f t="shared" si="0"/>
        <v>192107.71889257003</v>
      </c>
      <c r="F19" s="8">
        <v>67092.93934996</v>
      </c>
      <c r="G19" s="8">
        <v>67267.66478972</v>
      </c>
      <c r="H19" s="8">
        <v>74649.18866371001</v>
      </c>
      <c r="I19" s="133">
        <f t="shared" si="1"/>
        <v>209009.79280339</v>
      </c>
      <c r="J19" s="8">
        <v>70894.91944340001</v>
      </c>
      <c r="K19" s="8">
        <v>66987.55295066</v>
      </c>
      <c r="L19" s="8">
        <v>69026.55849191001</v>
      </c>
      <c r="M19" s="133">
        <f>SUM(J19:L19)</f>
        <v>206909.03088597</v>
      </c>
      <c r="N19" s="8">
        <v>64040.994956829985</v>
      </c>
      <c r="O19" s="8">
        <v>70583.46535878</v>
      </c>
      <c r="P19" s="8">
        <v>76796.04840517887</v>
      </c>
      <c r="Q19" s="133">
        <f>SUM(N19:P19)</f>
        <v>211420.50872078887</v>
      </c>
    </row>
    <row r="20" spans="1:17" ht="12.75">
      <c r="A20" s="29" t="s">
        <v>10</v>
      </c>
      <c r="B20" s="41">
        <v>10276.96236502</v>
      </c>
      <c r="C20" s="41">
        <v>10855.47984403</v>
      </c>
      <c r="D20" s="41">
        <v>10181.039476699998</v>
      </c>
      <c r="E20" s="133">
        <f t="shared" si="0"/>
        <v>31313.481685749997</v>
      </c>
      <c r="F20" s="8">
        <v>12272.212240740002</v>
      </c>
      <c r="G20" s="8">
        <v>11660.37178048</v>
      </c>
      <c r="H20" s="8">
        <v>12326.35059598</v>
      </c>
      <c r="I20" s="133">
        <f t="shared" si="1"/>
        <v>36258.9346172</v>
      </c>
      <c r="J20" s="8">
        <v>11127.20526323</v>
      </c>
      <c r="K20" s="8">
        <v>10673.214783663</v>
      </c>
      <c r="L20" s="8">
        <v>11597.768715839997</v>
      </c>
      <c r="M20" s="133">
        <f>SUM(J20:L20)</f>
        <v>33398.188762733</v>
      </c>
      <c r="N20" s="8">
        <v>10228.81558009</v>
      </c>
      <c r="O20" s="8">
        <v>11267.161231913</v>
      </c>
      <c r="P20" s="8">
        <v>12471.053862785002</v>
      </c>
      <c r="Q20" s="133">
        <f>SUM(N20:P20)</f>
        <v>33967.030674788</v>
      </c>
    </row>
    <row r="21" spans="1:17" ht="12.75">
      <c r="A21" s="16" t="s">
        <v>8</v>
      </c>
      <c r="B21" s="40">
        <f aca="true" t="shared" si="5" ref="B21:Q21">SUM(B19:B20)</f>
        <v>72126.12166050001</v>
      </c>
      <c r="C21" s="40">
        <f t="shared" si="5"/>
        <v>76843.90363123</v>
      </c>
      <c r="D21" s="40">
        <f t="shared" si="5"/>
        <v>74451.17528659</v>
      </c>
      <c r="E21" s="132">
        <f t="shared" si="5"/>
        <v>223421.20057832001</v>
      </c>
      <c r="F21" s="40">
        <f t="shared" si="5"/>
        <v>79365.1515907</v>
      </c>
      <c r="G21" s="40">
        <f t="shared" si="5"/>
        <v>78928.0365702</v>
      </c>
      <c r="H21" s="40">
        <f t="shared" si="5"/>
        <v>86975.53925969</v>
      </c>
      <c r="I21" s="132">
        <f t="shared" si="5"/>
        <v>245268.72742059</v>
      </c>
      <c r="J21" s="40">
        <f t="shared" si="5"/>
        <v>82022.12470663001</v>
      </c>
      <c r="K21" s="40">
        <f t="shared" si="5"/>
        <v>77660.767734323</v>
      </c>
      <c r="L21" s="40">
        <f t="shared" si="5"/>
        <v>80624.32720775</v>
      </c>
      <c r="M21" s="132">
        <f t="shared" si="5"/>
        <v>240307.219648703</v>
      </c>
      <c r="N21" s="40">
        <f t="shared" si="5"/>
        <v>74269.81053691999</v>
      </c>
      <c r="O21" s="40">
        <f t="shared" si="5"/>
        <v>81850.62659069299</v>
      </c>
      <c r="P21" s="40">
        <f t="shared" si="5"/>
        <v>89267.10226796387</v>
      </c>
      <c r="Q21" s="132">
        <f t="shared" si="5"/>
        <v>245387.53939557687</v>
      </c>
    </row>
    <row r="22" spans="1:17" s="74" customFormat="1" ht="12.75">
      <c r="A22" s="34" t="s">
        <v>258</v>
      </c>
      <c r="B22" s="48"/>
      <c r="C22" s="48"/>
      <c r="D22" s="48"/>
      <c r="E22" s="134"/>
      <c r="F22" s="48"/>
      <c r="G22" s="85">
        <v>155.46054439866398</v>
      </c>
      <c r="H22" s="48">
        <v>30.44288657</v>
      </c>
      <c r="I22" s="134">
        <f>SUM(I20:I21)</f>
        <v>281527.66203779</v>
      </c>
      <c r="J22" s="48">
        <v>55.23537636</v>
      </c>
      <c r="K22" s="48">
        <v>48.4078141</v>
      </c>
      <c r="L22" s="48">
        <v>34.41616408</v>
      </c>
      <c r="M22" s="134"/>
      <c r="N22" s="48">
        <v>68.68561311</v>
      </c>
      <c r="O22" s="48">
        <v>98.10728653</v>
      </c>
      <c r="P22" s="48">
        <v>47.949305980000005</v>
      </c>
      <c r="Q22" s="134"/>
    </row>
    <row r="23" spans="1:17" s="44" customFormat="1" ht="12.75">
      <c r="A23" s="16" t="s">
        <v>8</v>
      </c>
      <c r="B23" s="40">
        <f aca="true" t="shared" si="6" ref="B23:G23">B22</f>
        <v>0</v>
      </c>
      <c r="C23" s="40">
        <f t="shared" si="6"/>
        <v>0</v>
      </c>
      <c r="D23" s="40">
        <f t="shared" si="6"/>
        <v>0</v>
      </c>
      <c r="E23" s="132">
        <f t="shared" si="6"/>
        <v>0</v>
      </c>
      <c r="F23" s="40">
        <f t="shared" si="6"/>
        <v>0</v>
      </c>
      <c r="G23" s="40">
        <f t="shared" si="6"/>
        <v>155.46054439866398</v>
      </c>
      <c r="H23" s="40">
        <f>H22</f>
        <v>30.44288657</v>
      </c>
      <c r="I23" s="132">
        <f t="shared" si="1"/>
        <v>185.903430968664</v>
      </c>
      <c r="J23" s="40"/>
      <c r="K23" s="40"/>
      <c r="L23" s="40"/>
      <c r="M23" s="132"/>
      <c r="N23" s="40"/>
      <c r="O23" s="40"/>
      <c r="P23" s="40"/>
      <c r="Q23" s="132"/>
    </row>
    <row r="24" spans="1:18" ht="12.75">
      <c r="A24" s="16" t="s">
        <v>62</v>
      </c>
      <c r="B24" s="40">
        <f aca="true" t="shared" si="7" ref="B24:I24">B18+B21+B23</f>
        <v>145697.04228941002</v>
      </c>
      <c r="C24" s="17">
        <f t="shared" si="7"/>
        <v>130559.90357331</v>
      </c>
      <c r="D24" s="17">
        <f t="shared" si="7"/>
        <v>179112.73534145</v>
      </c>
      <c r="E24" s="135">
        <f t="shared" si="7"/>
        <v>455369.68120417</v>
      </c>
      <c r="F24" s="17">
        <f t="shared" si="7"/>
        <v>152070.68309210002</v>
      </c>
      <c r="G24" s="17">
        <f t="shared" si="7"/>
        <v>136919.87421684616</v>
      </c>
      <c r="H24" s="17">
        <f t="shared" si="7"/>
        <v>221595.46380151</v>
      </c>
      <c r="I24" s="135">
        <f t="shared" si="7"/>
        <v>510586.0211104561</v>
      </c>
      <c r="J24" s="17">
        <f>J18+J21+J22</f>
        <v>148340.61031724003</v>
      </c>
      <c r="K24" s="17">
        <f aca="true" t="shared" si="8" ref="K24:Q24">K18+K21+K22</f>
        <v>158590.919193393</v>
      </c>
      <c r="L24" s="17">
        <f t="shared" si="8"/>
        <v>213566.01057853812</v>
      </c>
      <c r="M24" s="135">
        <f t="shared" si="8"/>
        <v>520359.48073463107</v>
      </c>
      <c r="N24" s="17">
        <f t="shared" si="8"/>
        <v>131028.72165839</v>
      </c>
      <c r="O24" s="17">
        <f t="shared" si="8"/>
        <v>133362.234291403</v>
      </c>
      <c r="P24" s="17">
        <f t="shared" si="8"/>
        <v>213600.38638924385</v>
      </c>
      <c r="Q24" s="135">
        <f t="shared" si="8"/>
        <v>477776.6001334169</v>
      </c>
      <c r="R24" s="17"/>
    </row>
    <row r="25" spans="1:248" s="21" customFormat="1" ht="12.75">
      <c r="A25" s="86" t="s">
        <v>68</v>
      </c>
      <c r="B25" s="87"/>
      <c r="C25" s="87"/>
      <c r="D25" s="87"/>
      <c r="E25" s="133">
        <f>SUM(B25:D25)</f>
        <v>0</v>
      </c>
      <c r="F25" s="8"/>
      <c r="G25" s="35"/>
      <c r="H25" s="35"/>
      <c r="I25" s="133">
        <f t="shared" si="1"/>
        <v>0</v>
      </c>
      <c r="J25" s="35"/>
      <c r="K25" s="88"/>
      <c r="L25" s="88"/>
      <c r="M25" s="133">
        <f>SUM(J25:L25)</f>
        <v>0</v>
      </c>
      <c r="N25" s="88">
        <v>87.6765110445829</v>
      </c>
      <c r="O25" s="88"/>
      <c r="P25" s="88"/>
      <c r="Q25" s="133">
        <f>SUM(N25:P25)</f>
        <v>87.6765110445829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</row>
    <row r="26" spans="1:248" s="21" customFormat="1" ht="12.75">
      <c r="A26" s="86" t="s">
        <v>212</v>
      </c>
      <c r="B26" s="87"/>
      <c r="C26" s="87"/>
      <c r="D26" s="87"/>
      <c r="E26" s="133">
        <f>SUM(B26:D26)</f>
        <v>0</v>
      </c>
      <c r="F26" s="8"/>
      <c r="G26" s="35"/>
      <c r="H26" s="35"/>
      <c r="I26" s="133">
        <f t="shared" si="1"/>
        <v>0</v>
      </c>
      <c r="J26" s="35"/>
      <c r="K26" s="88"/>
      <c r="L26" s="88"/>
      <c r="M26" s="133"/>
      <c r="N26" s="88"/>
      <c r="O26" s="88"/>
      <c r="P26" s="88"/>
      <c r="Q26" s="133">
        <f>SUM(N26:P26)</f>
        <v>0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248" s="21" customFormat="1" ht="12.75">
      <c r="A27" s="88" t="s">
        <v>213</v>
      </c>
      <c r="B27" s="87"/>
      <c r="C27" s="87"/>
      <c r="D27" s="87"/>
      <c r="E27" s="133">
        <f>SUM(B27:D27)</f>
        <v>0</v>
      </c>
      <c r="F27" s="8"/>
      <c r="G27" s="35"/>
      <c r="H27" s="35"/>
      <c r="I27" s="133">
        <f t="shared" si="1"/>
        <v>0</v>
      </c>
      <c r="J27" s="35"/>
      <c r="K27" s="88"/>
      <c r="L27" s="88"/>
      <c r="M27" s="133"/>
      <c r="N27" s="88"/>
      <c r="O27" s="88"/>
      <c r="P27" s="88"/>
      <c r="Q27" s="133">
        <f>SUM(N27:P27)</f>
        <v>0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</row>
    <row r="28" spans="1:18" ht="12.75">
      <c r="A28" s="16" t="s">
        <v>61</v>
      </c>
      <c r="B28" s="17">
        <f aca="true" t="shared" si="9" ref="B28:Q28">B24-B25-B26-B27</f>
        <v>145697.04228941002</v>
      </c>
      <c r="C28" s="17">
        <f t="shared" si="9"/>
        <v>130559.90357331</v>
      </c>
      <c r="D28" s="17">
        <f t="shared" si="9"/>
        <v>179112.73534145</v>
      </c>
      <c r="E28" s="135">
        <f t="shared" si="9"/>
        <v>455369.68120417</v>
      </c>
      <c r="F28" s="17">
        <f t="shared" si="9"/>
        <v>152070.68309210002</v>
      </c>
      <c r="G28" s="17">
        <f t="shared" si="9"/>
        <v>136919.87421684616</v>
      </c>
      <c r="H28" s="17">
        <f t="shared" si="9"/>
        <v>221595.46380151</v>
      </c>
      <c r="I28" s="135">
        <f t="shared" si="9"/>
        <v>510586.0211104561</v>
      </c>
      <c r="J28" s="17">
        <f t="shared" si="9"/>
        <v>148340.61031724003</v>
      </c>
      <c r="K28" s="17">
        <f t="shared" si="9"/>
        <v>158590.919193393</v>
      </c>
      <c r="L28" s="17">
        <f>L24-L25-L26-L27</f>
        <v>213566.01057853812</v>
      </c>
      <c r="M28" s="135">
        <f>M24-M25-M26-M27</f>
        <v>520359.48073463107</v>
      </c>
      <c r="N28" s="17">
        <f t="shared" si="9"/>
        <v>130941.04514734542</v>
      </c>
      <c r="O28" s="17">
        <f>O24-O25-O26-O27</f>
        <v>133362.234291403</v>
      </c>
      <c r="P28" s="17">
        <f>P24-P25-P26-P27</f>
        <v>213600.38638924385</v>
      </c>
      <c r="Q28" s="135">
        <f t="shared" si="9"/>
        <v>477688.9236223723</v>
      </c>
      <c r="R28" s="82"/>
    </row>
    <row r="29" spans="1:17" ht="14.25">
      <c r="A29" s="90" t="s">
        <v>59</v>
      </c>
      <c r="E29" s="52"/>
      <c r="G29" s="63"/>
      <c r="H29" s="63"/>
      <c r="I29" s="63"/>
      <c r="L29" s="43"/>
      <c r="M29" s="63"/>
      <c r="N29" s="91"/>
      <c r="O29" s="91"/>
      <c r="P29" s="91"/>
      <c r="Q29" s="91"/>
    </row>
    <row r="30" spans="10:16" ht="12.75">
      <c r="J30" s="82"/>
      <c r="K30" s="82"/>
      <c r="L30" s="63"/>
      <c r="N30" s="63"/>
      <c r="O30" s="63"/>
      <c r="P30" s="63"/>
    </row>
    <row r="31" spans="1:10" ht="15.75">
      <c r="A31" s="83" t="s">
        <v>219</v>
      </c>
      <c r="B31" s="92" t="s">
        <v>65</v>
      </c>
      <c r="C31" s="92"/>
      <c r="D31" s="92"/>
      <c r="E31" s="92"/>
      <c r="J31" s="82"/>
    </row>
    <row r="32" spans="1:17" ht="12.75">
      <c r="A32" s="146" t="s">
        <v>54</v>
      </c>
      <c r="B32" s="142" t="str">
        <f>B2</f>
        <v>1st Quarter 2017/18</v>
      </c>
      <c r="C32" s="142"/>
      <c r="D32" s="142"/>
      <c r="E32" s="142"/>
      <c r="F32" s="142" t="str">
        <f>F2</f>
        <v>2nd Quarter 2017/18</v>
      </c>
      <c r="G32" s="142"/>
      <c r="H32" s="142"/>
      <c r="I32" s="142"/>
      <c r="J32" s="143" t="str">
        <f>J2</f>
        <v>3nd Quarter 2017/18</v>
      </c>
      <c r="K32" s="144"/>
      <c r="L32" s="144"/>
      <c r="M32" s="144"/>
      <c r="N32" s="142" t="str">
        <f aca="true" t="shared" si="10" ref="N32:P33">N2</f>
        <v>4th Quarter 2017/18</v>
      </c>
      <c r="O32" s="142" t="str">
        <f t="shared" si="10"/>
        <v>4th Quarter 2015/16</v>
      </c>
      <c r="P32" s="142" t="str">
        <f t="shared" si="10"/>
        <v>4th Quarter 2015/16</v>
      </c>
      <c r="Q32" s="142"/>
    </row>
    <row r="33" spans="1:17" ht="12.75">
      <c r="A33" s="146"/>
      <c r="B33" s="40" t="s">
        <v>47</v>
      </c>
      <c r="C33" s="40" t="s">
        <v>48</v>
      </c>
      <c r="D33" s="40" t="s">
        <v>49</v>
      </c>
      <c r="E33" s="40" t="s">
        <v>63</v>
      </c>
      <c r="F33" s="40" t="s">
        <v>233</v>
      </c>
      <c r="G33" s="40" t="s">
        <v>234</v>
      </c>
      <c r="H33" s="40" t="s">
        <v>235</v>
      </c>
      <c r="I33" s="40" t="s">
        <v>63</v>
      </c>
      <c r="J33" s="40" t="s">
        <v>237</v>
      </c>
      <c r="K33" s="40" t="s">
        <v>238</v>
      </c>
      <c r="L33" s="40" t="s">
        <v>239</v>
      </c>
      <c r="M33" s="40" t="s">
        <v>63</v>
      </c>
      <c r="N33" s="40" t="str">
        <f t="shared" si="10"/>
        <v>April</v>
      </c>
      <c r="O33" s="40" t="str">
        <f t="shared" si="10"/>
        <v>May</v>
      </c>
      <c r="P33" s="40" t="str">
        <f t="shared" si="10"/>
        <v>June</v>
      </c>
      <c r="Q33" s="40" t="s">
        <v>63</v>
      </c>
    </row>
    <row r="34" spans="1:17" ht="12.75">
      <c r="A34" s="29" t="s">
        <v>34</v>
      </c>
      <c r="B34" s="8"/>
      <c r="C34" s="8"/>
      <c r="D34" s="8"/>
      <c r="E34" s="8"/>
      <c r="F34" s="8"/>
      <c r="G34" s="8"/>
      <c r="H34" s="8"/>
      <c r="I34" s="8"/>
      <c r="J34" s="93"/>
      <c r="K34" s="8"/>
      <c r="L34" s="8"/>
      <c r="M34" s="8"/>
      <c r="N34" s="8"/>
      <c r="O34" s="8"/>
      <c r="P34" s="8"/>
      <c r="Q34" s="8"/>
    </row>
    <row r="35" spans="1:17" ht="12.75">
      <c r="A35" s="29" t="s">
        <v>66</v>
      </c>
      <c r="B35" s="8">
        <v>347.60367773</v>
      </c>
      <c r="C35" s="8">
        <v>336.13620166</v>
      </c>
      <c r="D35" s="8">
        <v>637.5440153</v>
      </c>
      <c r="E35" s="9">
        <f aca="true" t="shared" si="11" ref="E35:E41">SUM(B35:D35)</f>
        <v>1321.28389469</v>
      </c>
      <c r="F35" s="8">
        <v>667.07523304</v>
      </c>
      <c r="G35" s="8">
        <v>539.4182999</v>
      </c>
      <c r="H35" s="8">
        <v>791.922588</v>
      </c>
      <c r="I35" s="8">
        <f aca="true" t="shared" si="12" ref="I35:I41">SUM(F35:H35)</f>
        <v>1998.41612094</v>
      </c>
      <c r="J35" s="116">
        <v>697.3752857200001</v>
      </c>
      <c r="K35" s="8">
        <v>1139.3222231999998</v>
      </c>
      <c r="L35" s="8">
        <v>669.87166584</v>
      </c>
      <c r="M35" s="9">
        <f aca="true" t="shared" si="13" ref="M35:M41">SUM(J35:L35)</f>
        <v>2506.56917476</v>
      </c>
      <c r="N35" s="8">
        <v>629.1667828399999</v>
      </c>
      <c r="O35" s="8">
        <v>718.1983344600001</v>
      </c>
      <c r="P35" s="8">
        <v>592.68504916</v>
      </c>
      <c r="Q35" s="8">
        <f aca="true" t="shared" si="14" ref="Q35:Q41">SUM(N35:P35)</f>
        <v>1940.0501664599997</v>
      </c>
    </row>
    <row r="36" spans="1:17" ht="12.75">
      <c r="A36" s="29" t="s">
        <v>70</v>
      </c>
      <c r="B36" s="8">
        <v>1911.33721942</v>
      </c>
      <c r="C36" s="8">
        <v>1570.729472</v>
      </c>
      <c r="D36" s="8">
        <v>2441.29793504</v>
      </c>
      <c r="E36" s="9">
        <f t="shared" si="11"/>
        <v>5923.36462646</v>
      </c>
      <c r="F36" s="8">
        <v>1765.747194</v>
      </c>
      <c r="G36" s="8">
        <v>2187.67266029</v>
      </c>
      <c r="H36" s="8">
        <v>2041.40303889</v>
      </c>
      <c r="I36" s="8">
        <f t="shared" si="12"/>
        <v>5994.82289318</v>
      </c>
      <c r="J36" s="116">
        <v>2971.069417</v>
      </c>
      <c r="K36" s="8">
        <v>1361.82100879</v>
      </c>
      <c r="L36" s="8">
        <v>1810.6114514600001</v>
      </c>
      <c r="M36" s="9">
        <f t="shared" si="13"/>
        <v>6143.501877250001</v>
      </c>
      <c r="N36" s="8">
        <v>2116.24999321</v>
      </c>
      <c r="O36" s="8">
        <v>2780.6700852100003</v>
      </c>
      <c r="P36" s="8">
        <v>1557.1302621</v>
      </c>
      <c r="Q36" s="8">
        <f t="shared" si="14"/>
        <v>6454.05034052</v>
      </c>
    </row>
    <row r="37" spans="1:17" ht="12.75">
      <c r="A37" s="29" t="s">
        <v>73</v>
      </c>
      <c r="B37" s="8">
        <v>142.257406</v>
      </c>
      <c r="C37" s="8">
        <v>233.48965766</v>
      </c>
      <c r="D37" s="8">
        <v>129.0751228</v>
      </c>
      <c r="E37" s="9">
        <f t="shared" si="11"/>
        <v>504.82218646</v>
      </c>
      <c r="F37" s="8">
        <v>144.255926</v>
      </c>
      <c r="G37" s="8">
        <v>759.7777568343</v>
      </c>
      <c r="H37" s="8">
        <v>649.7177194</v>
      </c>
      <c r="I37" s="8">
        <f t="shared" si="12"/>
        <v>1553.7514022342998</v>
      </c>
      <c r="J37" s="117">
        <v>583.512421</v>
      </c>
      <c r="K37" s="8">
        <v>191.389893</v>
      </c>
      <c r="L37" s="8">
        <v>572.480118</v>
      </c>
      <c r="M37" s="9">
        <f t="shared" si="13"/>
        <v>1347.3824319999999</v>
      </c>
      <c r="N37" s="8">
        <v>707.977497</v>
      </c>
      <c r="O37" s="8">
        <v>423.618012</v>
      </c>
      <c r="P37" s="8">
        <v>421.512566</v>
      </c>
      <c r="Q37" s="8">
        <f t="shared" si="14"/>
        <v>1553.108075</v>
      </c>
    </row>
    <row r="38" spans="1:17" ht="12.75">
      <c r="A38" s="34" t="s">
        <v>178</v>
      </c>
      <c r="B38" s="8">
        <v>5.25786813</v>
      </c>
      <c r="C38" s="8">
        <v>10.836025</v>
      </c>
      <c r="D38" s="8">
        <v>6.50908</v>
      </c>
      <c r="E38" s="9">
        <f t="shared" si="11"/>
        <v>22.60297313</v>
      </c>
      <c r="F38" s="8">
        <v>15.1708</v>
      </c>
      <c r="G38" s="8">
        <v>11.399675</v>
      </c>
      <c r="H38" s="8">
        <v>28.045075</v>
      </c>
      <c r="I38" s="8">
        <f t="shared" si="12"/>
        <v>54.61555</v>
      </c>
      <c r="J38" s="117">
        <v>39.316475</v>
      </c>
      <c r="K38" s="8">
        <v>22.51282577</v>
      </c>
      <c r="L38" s="8">
        <v>14.004421</v>
      </c>
      <c r="M38" s="9">
        <f t="shared" si="13"/>
        <v>75.83372177</v>
      </c>
      <c r="N38" s="8">
        <v>1.86582</v>
      </c>
      <c r="O38" s="8">
        <v>17.097956</v>
      </c>
      <c r="P38" s="8">
        <v>14.27085</v>
      </c>
      <c r="Q38" s="8">
        <f t="shared" si="14"/>
        <v>33.234626</v>
      </c>
    </row>
    <row r="39" spans="1:17" ht="12.75">
      <c r="A39" s="29" t="s">
        <v>179</v>
      </c>
      <c r="B39" s="8">
        <v>2.8024</v>
      </c>
      <c r="C39" s="8">
        <v>34.18008</v>
      </c>
      <c r="D39" s="8">
        <v>73.380065</v>
      </c>
      <c r="E39" s="9">
        <f t="shared" si="11"/>
        <v>110.362545</v>
      </c>
      <c r="F39" s="8">
        <v>31.396475</v>
      </c>
      <c r="G39" s="8">
        <v>35.277633</v>
      </c>
      <c r="H39" s="8">
        <v>27.5270875</v>
      </c>
      <c r="I39" s="8">
        <f t="shared" si="12"/>
        <v>94.20119550000001</v>
      </c>
      <c r="J39" s="59">
        <v>33.338525</v>
      </c>
      <c r="K39" s="8">
        <v>39.1864495</v>
      </c>
      <c r="L39" s="8">
        <v>41.415426630000006</v>
      </c>
      <c r="M39" s="9">
        <f t="shared" si="13"/>
        <v>113.94040113</v>
      </c>
      <c r="N39" s="8">
        <v>43.273582</v>
      </c>
      <c r="O39" s="8">
        <v>65.4253655</v>
      </c>
      <c r="P39" s="8">
        <v>75.2979865</v>
      </c>
      <c r="Q39" s="8">
        <f t="shared" si="14"/>
        <v>183.996934</v>
      </c>
    </row>
    <row r="40" spans="1:17" ht="12.75">
      <c r="A40" s="29" t="s">
        <v>71</v>
      </c>
      <c r="B40" s="8">
        <v>3.862506</v>
      </c>
      <c r="C40" s="8">
        <v>0.775</v>
      </c>
      <c r="D40" s="8">
        <v>0.8443</v>
      </c>
      <c r="E40" s="9">
        <f t="shared" si="11"/>
        <v>5.481806000000001</v>
      </c>
      <c r="F40" s="8">
        <v>10.340426</v>
      </c>
      <c r="G40" s="8">
        <v>0.55125</v>
      </c>
      <c r="H40" s="8">
        <v>0.68235</v>
      </c>
      <c r="I40" s="8">
        <f t="shared" si="12"/>
        <v>11.574026</v>
      </c>
      <c r="J40" s="117">
        <v>182.42423863</v>
      </c>
      <c r="K40" s="8">
        <v>315.414615</v>
      </c>
      <c r="L40" s="8">
        <v>148.59640478999998</v>
      </c>
      <c r="M40" s="9">
        <f t="shared" si="13"/>
        <v>646.43525842</v>
      </c>
      <c r="N40" s="8">
        <v>0.26275</v>
      </c>
      <c r="O40" s="8">
        <v>271.77939048</v>
      </c>
      <c r="P40" s="8">
        <v>0.27</v>
      </c>
      <c r="Q40" s="8">
        <f t="shared" si="14"/>
        <v>272.31214048</v>
      </c>
    </row>
    <row r="41" spans="1:17" ht="12.75">
      <c r="A41" s="29" t="s">
        <v>38</v>
      </c>
      <c r="B41" s="8">
        <v>868.1448945699999</v>
      </c>
      <c r="C41" s="8">
        <v>1214.44389435</v>
      </c>
      <c r="D41" s="8">
        <v>1172.3299376100003</v>
      </c>
      <c r="E41" s="9">
        <f t="shared" si="11"/>
        <v>3254.91872653</v>
      </c>
      <c r="F41" s="8">
        <v>1320.2221501599997</v>
      </c>
      <c r="G41" s="8">
        <v>3847.259628642481</v>
      </c>
      <c r="H41" s="8">
        <v>968.1766105699995</v>
      </c>
      <c r="I41" s="8">
        <f t="shared" si="12"/>
        <v>6135.658389372481</v>
      </c>
      <c r="J41" s="117">
        <v>3335.4618782800017</v>
      </c>
      <c r="K41" s="8">
        <v>2868.65447571</v>
      </c>
      <c r="L41" s="8">
        <v>2398.3227540699995</v>
      </c>
      <c r="M41" s="9">
        <f t="shared" si="13"/>
        <v>8602.439108060002</v>
      </c>
      <c r="N41" s="8">
        <v>5300.073388730001</v>
      </c>
      <c r="O41" s="8">
        <v>7928.521589570002</v>
      </c>
      <c r="P41" s="8">
        <v>6945.6084734</v>
      </c>
      <c r="Q41" s="8">
        <f t="shared" si="14"/>
        <v>20174.203451700003</v>
      </c>
    </row>
    <row r="42" spans="1:17" ht="12.75">
      <c r="A42" s="16" t="s">
        <v>36</v>
      </c>
      <c r="B42" s="17">
        <f aca="true" t="shared" si="15" ref="B42:Q42">SUM(B35:B41)</f>
        <v>3281.2659718500004</v>
      </c>
      <c r="C42" s="17">
        <f t="shared" si="15"/>
        <v>3400.59033067</v>
      </c>
      <c r="D42" s="17">
        <f t="shared" si="15"/>
        <v>4460.98045575</v>
      </c>
      <c r="E42" s="17">
        <f t="shared" si="15"/>
        <v>11142.83675827</v>
      </c>
      <c r="F42" s="17">
        <f t="shared" si="15"/>
        <v>3954.2082041999997</v>
      </c>
      <c r="G42" s="17">
        <f t="shared" si="15"/>
        <v>7381.356903666781</v>
      </c>
      <c r="H42" s="17">
        <f t="shared" si="15"/>
        <v>4507.47446936</v>
      </c>
      <c r="I42" s="17">
        <f t="shared" si="15"/>
        <v>15843.03957722678</v>
      </c>
      <c r="J42" s="17">
        <f t="shared" si="15"/>
        <v>7842.498240630002</v>
      </c>
      <c r="K42" s="17">
        <f t="shared" si="15"/>
        <v>5938.30149097</v>
      </c>
      <c r="L42" s="17">
        <f>SUM(L35:L41)</f>
        <v>5655.30224179</v>
      </c>
      <c r="M42" s="17">
        <f>SUM(M35:M41)</f>
        <v>19436.101973390003</v>
      </c>
      <c r="N42" s="17">
        <f t="shared" si="15"/>
        <v>8798.86981378</v>
      </c>
      <c r="O42" s="17">
        <f>SUM(O35:O41)</f>
        <v>12205.310733220002</v>
      </c>
      <c r="P42" s="17">
        <f>SUM(P35:P41)</f>
        <v>9606.77518716</v>
      </c>
      <c r="Q42" s="17">
        <f t="shared" si="15"/>
        <v>30610.95573416</v>
      </c>
    </row>
    <row r="43" spans="1:17" ht="18" customHeight="1">
      <c r="A43" s="29" t="s">
        <v>37</v>
      </c>
      <c r="B43" s="8"/>
      <c r="C43" s="8"/>
      <c r="D43" s="8"/>
      <c r="E43" s="8"/>
      <c r="F43" s="8"/>
      <c r="G43" s="8"/>
      <c r="H43" s="8"/>
      <c r="I43" s="8"/>
      <c r="J43" s="94"/>
      <c r="K43" s="8"/>
      <c r="L43" s="8"/>
      <c r="M43" s="8"/>
      <c r="N43" s="8"/>
      <c r="O43" s="8"/>
      <c r="P43" s="8"/>
      <c r="Q43" s="8"/>
    </row>
    <row r="44" spans="1:17" ht="12.75">
      <c r="A44" s="29" t="s">
        <v>222</v>
      </c>
      <c r="B44" s="8">
        <v>11.09811541</v>
      </c>
      <c r="C44" s="8">
        <v>8.15172412</v>
      </c>
      <c r="D44" s="8">
        <v>1.291532</v>
      </c>
      <c r="E44" s="9">
        <f aca="true" t="shared" si="16" ref="E44:E108">SUM(B44:D44)</f>
        <v>20.541371530000003</v>
      </c>
      <c r="F44" s="8">
        <v>381.55509904</v>
      </c>
      <c r="G44" s="8">
        <v>210.54916501</v>
      </c>
      <c r="H44" s="8">
        <v>78.99278534</v>
      </c>
      <c r="I44" s="8">
        <f aca="true" t="shared" si="17" ref="I44:I108">SUM(F44:H44)</f>
        <v>671.0970493899999</v>
      </c>
      <c r="J44" s="8">
        <v>2.5973230800000002</v>
      </c>
      <c r="K44" s="8">
        <v>0.22232549</v>
      </c>
      <c r="L44" s="8">
        <v>0.45336815999999996</v>
      </c>
      <c r="M44" s="10">
        <f aca="true" t="shared" si="18" ref="M44:M108">SUM(J44:L44)</f>
        <v>3.27301673</v>
      </c>
      <c r="N44" s="8">
        <v>0.95159185</v>
      </c>
      <c r="O44" s="8">
        <v>0.16618022</v>
      </c>
      <c r="P44" s="8">
        <v>0.6296528</v>
      </c>
      <c r="Q44" s="8">
        <f aca="true" t="shared" si="19" ref="Q44:Q108">SUM(N44:P44)</f>
        <v>1.7474248700000001</v>
      </c>
    </row>
    <row r="45" spans="1:17" ht="12.75">
      <c r="A45" s="29" t="s">
        <v>86</v>
      </c>
      <c r="B45" s="8">
        <v>38.51892536</v>
      </c>
      <c r="C45" s="8">
        <v>93.054771</v>
      </c>
      <c r="D45" s="8">
        <v>55.72254522</v>
      </c>
      <c r="E45" s="9">
        <f t="shared" si="16"/>
        <v>187.29624158</v>
      </c>
      <c r="F45" s="8">
        <v>82.72900265999999</v>
      </c>
      <c r="G45" s="8">
        <v>203.51344222339898</v>
      </c>
      <c r="H45" s="8">
        <v>402.98161927000007</v>
      </c>
      <c r="I45" s="8">
        <f t="shared" si="17"/>
        <v>689.224064153399</v>
      </c>
      <c r="J45" s="119">
        <v>397.41673320000007</v>
      </c>
      <c r="K45" s="8">
        <v>241.08054427</v>
      </c>
      <c r="L45" s="8">
        <v>255.50697062999996</v>
      </c>
      <c r="M45" s="10">
        <f t="shared" si="18"/>
        <v>894.0042481</v>
      </c>
      <c r="N45" s="8">
        <v>261.9965696</v>
      </c>
      <c r="O45" s="8">
        <v>272.89834140999994</v>
      </c>
      <c r="P45" s="8">
        <v>248.21839097000003</v>
      </c>
      <c r="Q45" s="8">
        <f t="shared" si="19"/>
        <v>783.11330198</v>
      </c>
    </row>
    <row r="46" spans="1:17" ht="12.75">
      <c r="A46" s="29" t="s">
        <v>87</v>
      </c>
      <c r="B46" s="8">
        <v>55.313155159999994</v>
      </c>
      <c r="C46" s="8">
        <v>15.823642</v>
      </c>
      <c r="D46" s="8">
        <v>66.73016310999999</v>
      </c>
      <c r="E46" s="9">
        <f t="shared" si="16"/>
        <v>137.86696027</v>
      </c>
      <c r="F46" s="8">
        <v>49.575316</v>
      </c>
      <c r="G46" s="8">
        <v>117.62572742</v>
      </c>
      <c r="H46" s="8">
        <v>63.408889439999996</v>
      </c>
      <c r="I46" s="8">
        <f t="shared" si="17"/>
        <v>230.60993286000001</v>
      </c>
      <c r="J46" s="119">
        <v>106.13238023999999</v>
      </c>
      <c r="K46" s="8">
        <v>136.8471539</v>
      </c>
      <c r="L46" s="8">
        <v>105.236797</v>
      </c>
      <c r="M46" s="10">
        <f t="shared" si="18"/>
        <v>348.21633113999997</v>
      </c>
      <c r="N46" s="8">
        <v>162.469561</v>
      </c>
      <c r="O46" s="8">
        <v>156.139606</v>
      </c>
      <c r="P46" s="8">
        <v>138.36215590999998</v>
      </c>
      <c r="Q46" s="8">
        <f t="shared" si="19"/>
        <v>456.9713229099999</v>
      </c>
    </row>
    <row r="47" spans="1:17" ht="12.75">
      <c r="A47" s="29" t="s">
        <v>88</v>
      </c>
      <c r="B47" s="8">
        <v>522.88440031</v>
      </c>
      <c r="C47" s="8">
        <v>120.53166081</v>
      </c>
      <c r="D47" s="8">
        <v>81.10010578</v>
      </c>
      <c r="E47" s="9">
        <f t="shared" si="16"/>
        <v>724.5161669</v>
      </c>
      <c r="F47" s="8">
        <v>536.35330199</v>
      </c>
      <c r="G47" s="8">
        <v>495.09553301</v>
      </c>
      <c r="H47" s="8">
        <v>498.04251612</v>
      </c>
      <c r="I47" s="8">
        <f t="shared" si="17"/>
        <v>1529.49135112</v>
      </c>
      <c r="J47" s="119">
        <v>674.53602948</v>
      </c>
      <c r="K47" s="8">
        <v>444.8080295</v>
      </c>
      <c r="L47" s="8">
        <v>313.33624882000004</v>
      </c>
      <c r="M47" s="10">
        <f t="shared" si="18"/>
        <v>1432.6803078</v>
      </c>
      <c r="N47" s="8">
        <v>361.49817829999995</v>
      </c>
      <c r="O47" s="8">
        <v>430.60064639000007</v>
      </c>
      <c r="P47" s="8">
        <v>434.3438499000001</v>
      </c>
      <c r="Q47" s="8">
        <f t="shared" si="19"/>
        <v>1226.44267459</v>
      </c>
    </row>
    <row r="48" spans="1:17" ht="12.75">
      <c r="A48" s="29" t="s">
        <v>89</v>
      </c>
      <c r="B48" s="8">
        <v>197.14907682</v>
      </c>
      <c r="C48" s="8">
        <v>419.15046956</v>
      </c>
      <c r="D48" s="8">
        <v>544.38912679</v>
      </c>
      <c r="E48" s="9">
        <f t="shared" si="16"/>
        <v>1160.6886731700001</v>
      </c>
      <c r="F48" s="8">
        <v>291.56005693</v>
      </c>
      <c r="G48" s="8">
        <v>266.897052265696</v>
      </c>
      <c r="H48" s="8">
        <v>344.52025976</v>
      </c>
      <c r="I48" s="8">
        <f t="shared" si="17"/>
        <v>902.977368955696</v>
      </c>
      <c r="J48" s="119">
        <v>426.56462324</v>
      </c>
      <c r="K48" s="8">
        <v>128.40514449</v>
      </c>
      <c r="L48" s="8">
        <v>484.70088335</v>
      </c>
      <c r="M48" s="10">
        <f t="shared" si="18"/>
        <v>1039.67065108</v>
      </c>
      <c r="N48" s="8">
        <v>304.68609933</v>
      </c>
      <c r="O48" s="8">
        <v>252.76422413</v>
      </c>
      <c r="P48" s="8">
        <v>363.23130713</v>
      </c>
      <c r="Q48" s="8">
        <f t="shared" si="19"/>
        <v>920.6816305899999</v>
      </c>
    </row>
    <row r="49" spans="1:17" ht="12.75">
      <c r="A49" s="29" t="s">
        <v>90</v>
      </c>
      <c r="B49" s="8">
        <v>195.01826975999998</v>
      </c>
      <c r="C49" s="8">
        <v>300.04642341000005</v>
      </c>
      <c r="D49" s="8">
        <v>276.70068040999996</v>
      </c>
      <c r="E49" s="9">
        <f t="shared" si="16"/>
        <v>771.76537358</v>
      </c>
      <c r="F49" s="8">
        <v>182.05106169</v>
      </c>
      <c r="G49" s="8">
        <v>654.203955422273</v>
      </c>
      <c r="H49" s="8">
        <v>564.9942738999999</v>
      </c>
      <c r="I49" s="8">
        <f t="shared" si="17"/>
        <v>1401.2492910122728</v>
      </c>
      <c r="J49" s="119">
        <v>772.8739459400001</v>
      </c>
      <c r="K49" s="8">
        <v>673.89617273</v>
      </c>
      <c r="L49" s="8">
        <v>939.0834550799999</v>
      </c>
      <c r="M49" s="10">
        <f t="shared" si="18"/>
        <v>2385.85357375</v>
      </c>
      <c r="N49" s="8">
        <v>1133.23194481</v>
      </c>
      <c r="O49" s="8">
        <v>1204.95350076</v>
      </c>
      <c r="P49" s="8">
        <v>617.52737631</v>
      </c>
      <c r="Q49" s="8">
        <f t="shared" si="19"/>
        <v>2955.71282188</v>
      </c>
    </row>
    <row r="50" spans="1:17" ht="12.75">
      <c r="A50" s="29" t="s">
        <v>91</v>
      </c>
      <c r="B50" s="8">
        <v>477.24702968</v>
      </c>
      <c r="C50" s="8">
        <v>662.93279738</v>
      </c>
      <c r="D50" s="8">
        <v>629.8496822800001</v>
      </c>
      <c r="E50" s="9">
        <f t="shared" si="16"/>
        <v>1770.02950934</v>
      </c>
      <c r="F50" s="8">
        <v>551.90654712</v>
      </c>
      <c r="G50" s="8">
        <v>1159.524005531429</v>
      </c>
      <c r="H50" s="8">
        <v>1258.68563206</v>
      </c>
      <c r="I50" s="8">
        <f t="shared" si="17"/>
        <v>2970.116184711429</v>
      </c>
      <c r="J50" s="119">
        <v>1107.296032023</v>
      </c>
      <c r="K50" s="8">
        <v>1773.0336779299998</v>
      </c>
      <c r="L50" s="8">
        <v>1602.3567227200003</v>
      </c>
      <c r="M50" s="10">
        <f t="shared" si="18"/>
        <v>4482.686432673</v>
      </c>
      <c r="N50" s="8">
        <v>808.2855744100001</v>
      </c>
      <c r="O50" s="8">
        <v>1099.5148931999997</v>
      </c>
      <c r="P50" s="8">
        <v>1013.9560203999998</v>
      </c>
      <c r="Q50" s="8">
        <f t="shared" si="19"/>
        <v>2921.75648801</v>
      </c>
    </row>
    <row r="51" spans="1:17" ht="12.75">
      <c r="A51" s="29" t="s">
        <v>164</v>
      </c>
      <c r="B51" s="8">
        <v>257.79964805</v>
      </c>
      <c r="C51" s="8">
        <v>1068.7958207999998</v>
      </c>
      <c r="D51" s="8">
        <v>483.71227578</v>
      </c>
      <c r="E51" s="9"/>
      <c r="F51" s="8">
        <v>190.26458615</v>
      </c>
      <c r="G51" s="8">
        <v>374.70543427895603</v>
      </c>
      <c r="H51" s="8">
        <v>892.25853779</v>
      </c>
      <c r="I51" s="8">
        <f t="shared" si="17"/>
        <v>1457.228558218956</v>
      </c>
      <c r="J51" s="119">
        <v>847.0347276499998</v>
      </c>
      <c r="K51" s="8">
        <v>1036.59482689</v>
      </c>
      <c r="L51" s="8">
        <v>1009.57681855</v>
      </c>
      <c r="M51" s="10"/>
      <c r="N51" s="8">
        <v>896.70640079</v>
      </c>
      <c r="O51" s="8">
        <v>918.9492448200001</v>
      </c>
      <c r="P51" s="8">
        <v>488.50215727</v>
      </c>
      <c r="Q51" s="8"/>
    </row>
    <row r="52" spans="1:17" ht="12.75">
      <c r="A52" s="29" t="s">
        <v>92</v>
      </c>
      <c r="B52" s="8">
        <v>340.83943222000005</v>
      </c>
      <c r="C52" s="8">
        <v>433.24549834</v>
      </c>
      <c r="D52" s="8">
        <v>474.74784215</v>
      </c>
      <c r="E52" s="9">
        <f t="shared" si="16"/>
        <v>1248.83277271</v>
      </c>
      <c r="F52" s="8">
        <v>501.97225915999996</v>
      </c>
      <c r="G52" s="8">
        <v>808.205827007794</v>
      </c>
      <c r="H52" s="8">
        <v>502.92924371</v>
      </c>
      <c r="I52" s="8">
        <f t="shared" si="17"/>
        <v>1813.107329877794</v>
      </c>
      <c r="J52" s="119">
        <v>578.26567134</v>
      </c>
      <c r="K52" s="8">
        <v>470.12937566000005</v>
      </c>
      <c r="L52" s="8">
        <v>601.88103735</v>
      </c>
      <c r="M52" s="10">
        <f t="shared" si="18"/>
        <v>1650.27608435</v>
      </c>
      <c r="N52" s="8">
        <v>488.02097130999994</v>
      </c>
      <c r="O52" s="8">
        <v>564.32856174</v>
      </c>
      <c r="P52" s="8">
        <v>405.38374927999996</v>
      </c>
      <c r="Q52" s="8">
        <f t="shared" si="19"/>
        <v>1457.7332823299998</v>
      </c>
    </row>
    <row r="53" spans="1:17" ht="12.75">
      <c r="A53" s="29" t="s">
        <v>93</v>
      </c>
      <c r="B53" s="8">
        <v>338.64079511</v>
      </c>
      <c r="C53" s="8">
        <v>402.70293526</v>
      </c>
      <c r="D53" s="8">
        <v>480.48470262</v>
      </c>
      <c r="E53" s="9">
        <f t="shared" si="16"/>
        <v>1221.82843299</v>
      </c>
      <c r="F53" s="8">
        <v>381.63881998000005</v>
      </c>
      <c r="G53" s="8">
        <v>948.8569078032132</v>
      </c>
      <c r="H53" s="8">
        <v>737.5129273</v>
      </c>
      <c r="I53" s="8">
        <f t="shared" si="17"/>
        <v>2068.008655083213</v>
      </c>
      <c r="J53" s="119">
        <v>924.28333124</v>
      </c>
      <c r="K53" s="8">
        <v>634.3963788899999</v>
      </c>
      <c r="L53" s="8">
        <v>998.07995062</v>
      </c>
      <c r="M53" s="10">
        <f t="shared" si="18"/>
        <v>2556.75966075</v>
      </c>
      <c r="N53" s="8">
        <v>675.62143952</v>
      </c>
      <c r="O53" s="8">
        <v>612.33624294</v>
      </c>
      <c r="P53" s="8">
        <v>609.20710226</v>
      </c>
      <c r="Q53" s="8">
        <f t="shared" si="19"/>
        <v>1897.16478472</v>
      </c>
    </row>
    <row r="54" spans="1:17" ht="12.75">
      <c r="A54" s="29" t="s">
        <v>94</v>
      </c>
      <c r="B54" s="8">
        <v>558.0257421800001</v>
      </c>
      <c r="C54" s="8">
        <v>318.93451327</v>
      </c>
      <c r="D54" s="8">
        <v>856.0743007600001</v>
      </c>
      <c r="E54" s="9">
        <f t="shared" si="16"/>
        <v>1733.0345562100001</v>
      </c>
      <c r="F54" s="8">
        <v>1040.79076948</v>
      </c>
      <c r="G54" s="8">
        <v>687.3150968000001</v>
      </c>
      <c r="H54" s="8">
        <v>668.5823188300001</v>
      </c>
      <c r="I54" s="8">
        <f t="shared" si="17"/>
        <v>2396.68818511</v>
      </c>
      <c r="J54" s="119">
        <v>641.91809274</v>
      </c>
      <c r="K54" s="8">
        <v>525.96317978</v>
      </c>
      <c r="L54" s="8">
        <v>1251.24739372</v>
      </c>
      <c r="M54" s="10">
        <f t="shared" si="18"/>
        <v>2419.12866624</v>
      </c>
      <c r="N54" s="8">
        <v>559.485775</v>
      </c>
      <c r="O54" s="8">
        <v>938.0304543999999</v>
      </c>
      <c r="P54" s="8">
        <v>2172.7494863100005</v>
      </c>
      <c r="Q54" s="8">
        <f t="shared" si="19"/>
        <v>3670.26571571</v>
      </c>
    </row>
    <row r="55" spans="1:17" ht="12.75">
      <c r="A55" s="29" t="s">
        <v>95</v>
      </c>
      <c r="B55" s="8">
        <v>123.95481527</v>
      </c>
      <c r="C55" s="8">
        <v>132.45432451</v>
      </c>
      <c r="D55" s="8">
        <v>110.37070233</v>
      </c>
      <c r="E55" s="9">
        <f t="shared" si="16"/>
        <v>366.77984211</v>
      </c>
      <c r="F55" s="8">
        <v>107.90784035</v>
      </c>
      <c r="G55" s="8">
        <v>152.93662779000002</v>
      </c>
      <c r="H55" s="8">
        <v>154.6752932</v>
      </c>
      <c r="I55" s="8">
        <f t="shared" si="17"/>
        <v>415.51976134</v>
      </c>
      <c r="J55" s="119">
        <v>69.32520075</v>
      </c>
      <c r="K55" s="8">
        <v>204.20247499</v>
      </c>
      <c r="L55" s="8">
        <v>82.80637948</v>
      </c>
      <c r="M55" s="10">
        <f t="shared" si="18"/>
        <v>356.33405522</v>
      </c>
      <c r="N55" s="8">
        <v>121.57423383</v>
      </c>
      <c r="O55" s="8">
        <v>99.17701511</v>
      </c>
      <c r="P55" s="8">
        <v>88.63343674000001</v>
      </c>
      <c r="Q55" s="8">
        <f t="shared" si="19"/>
        <v>309.38468567999996</v>
      </c>
    </row>
    <row r="56" spans="1:17" ht="12.75">
      <c r="A56" s="29" t="s">
        <v>96</v>
      </c>
      <c r="B56" s="8"/>
      <c r="C56" s="8">
        <v>0</v>
      </c>
      <c r="D56" s="8">
        <v>0</v>
      </c>
      <c r="E56" s="9">
        <f t="shared" si="16"/>
        <v>0</v>
      </c>
      <c r="F56" s="8">
        <v>0</v>
      </c>
      <c r="G56" s="8">
        <v>0</v>
      </c>
      <c r="H56" s="8">
        <v>0</v>
      </c>
      <c r="I56" s="8">
        <f t="shared" si="17"/>
        <v>0</v>
      </c>
      <c r="J56" s="119"/>
      <c r="K56" s="8">
        <v>0</v>
      </c>
      <c r="L56" s="8">
        <v>0.511516</v>
      </c>
      <c r="M56" s="10">
        <f t="shared" si="18"/>
        <v>0.511516</v>
      </c>
      <c r="N56" s="8">
        <v>0</v>
      </c>
      <c r="O56" s="8">
        <v>0.33918</v>
      </c>
      <c r="P56" s="8">
        <v>0</v>
      </c>
      <c r="Q56" s="8">
        <f t="shared" si="19"/>
        <v>0.33918</v>
      </c>
    </row>
    <row r="57" spans="1:17" ht="12.75">
      <c r="A57" s="29" t="s">
        <v>97</v>
      </c>
      <c r="B57" s="8">
        <v>80.80126311</v>
      </c>
      <c r="C57" s="8">
        <v>41.45999832</v>
      </c>
      <c r="D57" s="8">
        <v>49.670355560000004</v>
      </c>
      <c r="E57" s="9">
        <f t="shared" si="16"/>
        <v>171.93161699</v>
      </c>
      <c r="F57" s="8">
        <v>97.71774289</v>
      </c>
      <c r="G57" s="8">
        <v>193.97443022482997</v>
      </c>
      <c r="H57" s="8">
        <v>194.51548793</v>
      </c>
      <c r="I57" s="8">
        <f t="shared" si="17"/>
        <v>486.20766104483</v>
      </c>
      <c r="J57" s="119">
        <v>311.18393268</v>
      </c>
      <c r="K57" s="8">
        <v>42.09576755</v>
      </c>
      <c r="L57" s="8">
        <v>133.031909</v>
      </c>
      <c r="M57" s="10">
        <f t="shared" si="18"/>
        <v>486.31160923000004</v>
      </c>
      <c r="N57" s="8">
        <v>204.0664136</v>
      </c>
      <c r="O57" s="8">
        <v>67.86014138000002</v>
      </c>
      <c r="P57" s="8">
        <v>49.30283742</v>
      </c>
      <c r="Q57" s="8">
        <f t="shared" si="19"/>
        <v>321.2293924</v>
      </c>
    </row>
    <row r="58" spans="1:17" ht="12.75">
      <c r="A58" s="29" t="s">
        <v>98</v>
      </c>
      <c r="B58" s="8">
        <v>308.12643744</v>
      </c>
      <c r="C58" s="8">
        <v>171.00741656</v>
      </c>
      <c r="D58" s="8">
        <v>264.74467243</v>
      </c>
      <c r="E58" s="9">
        <f t="shared" si="16"/>
        <v>743.87852643</v>
      </c>
      <c r="F58" s="8">
        <v>196.50036042000002</v>
      </c>
      <c r="G58" s="8">
        <v>703.2332026408379</v>
      </c>
      <c r="H58" s="8">
        <v>643.4440997900001</v>
      </c>
      <c r="I58" s="8">
        <f t="shared" si="17"/>
        <v>1543.177662850838</v>
      </c>
      <c r="J58" s="119">
        <v>400.27788677</v>
      </c>
      <c r="K58" s="8">
        <v>734.43225699</v>
      </c>
      <c r="L58" s="8">
        <v>942.82194628</v>
      </c>
      <c r="M58" s="10">
        <f t="shared" si="18"/>
        <v>2077.53209004</v>
      </c>
      <c r="N58" s="8">
        <v>632.49851498</v>
      </c>
      <c r="O58" s="8">
        <v>620.7632027000001</v>
      </c>
      <c r="P58" s="8">
        <v>768.98976694</v>
      </c>
      <c r="Q58" s="8">
        <f t="shared" si="19"/>
        <v>2022.25148462</v>
      </c>
    </row>
    <row r="59" spans="1:17" ht="12.75">
      <c r="A59" s="29" t="s">
        <v>99</v>
      </c>
      <c r="B59" s="8">
        <v>78.79281245</v>
      </c>
      <c r="C59" s="8">
        <v>194.34301668</v>
      </c>
      <c r="D59" s="8">
        <v>57.36226925</v>
      </c>
      <c r="E59" s="9">
        <f t="shared" si="16"/>
        <v>330.49809838</v>
      </c>
      <c r="F59" s="8">
        <v>298.58206562</v>
      </c>
      <c r="G59" s="8">
        <v>552.1042344</v>
      </c>
      <c r="H59" s="8">
        <v>354.92407273000003</v>
      </c>
      <c r="I59" s="8">
        <f t="shared" si="17"/>
        <v>1205.61037275</v>
      </c>
      <c r="J59" s="119">
        <v>272.56255709</v>
      </c>
      <c r="K59" s="8">
        <v>636.1560492000001</v>
      </c>
      <c r="L59" s="8">
        <v>817.0921043299999</v>
      </c>
      <c r="M59" s="10">
        <f t="shared" si="18"/>
        <v>1725.81071062</v>
      </c>
      <c r="N59" s="8">
        <v>1139.23234158</v>
      </c>
      <c r="O59" s="8">
        <v>896.79097067</v>
      </c>
      <c r="P59" s="8">
        <v>289.11112180000003</v>
      </c>
      <c r="Q59" s="8">
        <f t="shared" si="19"/>
        <v>2325.13443405</v>
      </c>
    </row>
    <row r="60" spans="1:17" ht="12.75">
      <c r="A60" s="29" t="s">
        <v>100</v>
      </c>
      <c r="B60" s="8">
        <v>8.0454895</v>
      </c>
      <c r="C60" s="8">
        <v>8.19123683</v>
      </c>
      <c r="D60" s="8">
        <v>12.87027209</v>
      </c>
      <c r="E60" s="9">
        <f t="shared" si="16"/>
        <v>29.10699842</v>
      </c>
      <c r="F60" s="8">
        <v>7.287086870000001</v>
      </c>
      <c r="G60" s="8">
        <v>11.712081223170001</v>
      </c>
      <c r="H60" s="8">
        <v>14.47197635</v>
      </c>
      <c r="I60" s="8">
        <f t="shared" si="17"/>
        <v>33.471144443170004</v>
      </c>
      <c r="J60" s="119">
        <v>5.648804590000001</v>
      </c>
      <c r="K60" s="8">
        <v>2.02947806</v>
      </c>
      <c r="L60" s="8">
        <v>116.47165428</v>
      </c>
      <c r="M60" s="10">
        <f t="shared" si="18"/>
        <v>124.14993693</v>
      </c>
      <c r="N60" s="8">
        <v>28.62711475</v>
      </c>
      <c r="O60" s="8">
        <v>55.58243754</v>
      </c>
      <c r="P60" s="8">
        <v>47.79703238</v>
      </c>
      <c r="Q60" s="8">
        <f t="shared" si="19"/>
        <v>132.00658467</v>
      </c>
    </row>
    <row r="61" spans="1:17" ht="12.75">
      <c r="A61" s="29" t="s">
        <v>101</v>
      </c>
      <c r="B61" s="8">
        <v>35.33317793</v>
      </c>
      <c r="C61" s="8">
        <v>12.37850908</v>
      </c>
      <c r="D61" s="8">
        <v>18.725815649999998</v>
      </c>
      <c r="E61" s="9">
        <f t="shared" si="16"/>
        <v>66.43750265999999</v>
      </c>
      <c r="F61" s="8">
        <v>10.64537769</v>
      </c>
      <c r="G61" s="8">
        <v>341.78925715995604</v>
      </c>
      <c r="H61" s="8">
        <v>392.52658171</v>
      </c>
      <c r="I61" s="8">
        <f t="shared" si="17"/>
        <v>744.961216559956</v>
      </c>
      <c r="J61" s="119">
        <v>378.47425890000005</v>
      </c>
      <c r="K61" s="8">
        <v>484.40755518000003</v>
      </c>
      <c r="L61" s="8">
        <v>13.35299872</v>
      </c>
      <c r="M61" s="10">
        <f t="shared" si="18"/>
        <v>876.2348128000001</v>
      </c>
      <c r="N61" s="8">
        <v>415.87336617</v>
      </c>
      <c r="O61" s="8">
        <v>563.3897061900001</v>
      </c>
      <c r="P61" s="8">
        <v>496.995187</v>
      </c>
      <c r="Q61" s="8">
        <f t="shared" si="19"/>
        <v>1476.25825936</v>
      </c>
    </row>
    <row r="62" spans="1:17" ht="12.75">
      <c r="A62" s="29" t="s">
        <v>102</v>
      </c>
      <c r="B62" s="8">
        <v>317.90511373000004</v>
      </c>
      <c r="C62" s="8">
        <v>324.75794991000004</v>
      </c>
      <c r="D62" s="8">
        <v>182.94263746000001</v>
      </c>
      <c r="E62" s="9">
        <f t="shared" si="16"/>
        <v>825.6057011</v>
      </c>
      <c r="F62" s="8">
        <v>215.89217101</v>
      </c>
      <c r="G62" s="8">
        <v>305.34287483334407</v>
      </c>
      <c r="H62" s="8">
        <v>490.13614992</v>
      </c>
      <c r="I62" s="8">
        <f t="shared" si="17"/>
        <v>1011.3711957633441</v>
      </c>
      <c r="J62" s="8">
        <v>250.00147360000003</v>
      </c>
      <c r="K62" s="8">
        <v>264.47054667000003</v>
      </c>
      <c r="L62" s="8">
        <v>417.12219138000006</v>
      </c>
      <c r="M62" s="10">
        <f t="shared" si="18"/>
        <v>931.59421165</v>
      </c>
      <c r="N62" s="8">
        <v>221.58553047</v>
      </c>
      <c r="O62" s="8">
        <v>326.78913932999995</v>
      </c>
      <c r="P62" s="8">
        <v>321.85806190000005</v>
      </c>
      <c r="Q62" s="8">
        <f t="shared" si="19"/>
        <v>870.2327317</v>
      </c>
    </row>
    <row r="63" spans="1:17" ht="12.75">
      <c r="A63" s="29" t="s">
        <v>103</v>
      </c>
      <c r="B63" s="8">
        <v>439.5665575299999</v>
      </c>
      <c r="C63" s="8">
        <v>720.05702358</v>
      </c>
      <c r="D63" s="8">
        <v>401.62093054</v>
      </c>
      <c r="E63" s="9">
        <f t="shared" si="16"/>
        <v>1561.2445116499998</v>
      </c>
      <c r="F63" s="8">
        <v>391.90772576</v>
      </c>
      <c r="G63" s="8">
        <v>614.637387709172</v>
      </c>
      <c r="H63" s="8">
        <v>653.73582987</v>
      </c>
      <c r="I63" s="8">
        <f t="shared" si="17"/>
        <v>1660.2809433391722</v>
      </c>
      <c r="J63" s="119">
        <v>629.01355363</v>
      </c>
      <c r="K63" s="8">
        <v>629.1097034300001</v>
      </c>
      <c r="L63" s="8">
        <v>393.66988376</v>
      </c>
      <c r="M63" s="10">
        <f t="shared" si="18"/>
        <v>1651.79314082</v>
      </c>
      <c r="N63" s="8">
        <v>380.2834419799999</v>
      </c>
      <c r="O63" s="8">
        <v>407.21833215</v>
      </c>
      <c r="P63" s="8">
        <v>370.29110198</v>
      </c>
      <c r="Q63" s="8">
        <f t="shared" si="19"/>
        <v>1157.7928761099997</v>
      </c>
    </row>
    <row r="64" spans="1:17" ht="12.75">
      <c r="A64" s="29" t="s">
        <v>104</v>
      </c>
      <c r="B64" s="8">
        <v>187.39009013</v>
      </c>
      <c r="C64" s="8">
        <v>214.40394923</v>
      </c>
      <c r="D64" s="8">
        <v>241.83408468</v>
      </c>
      <c r="E64" s="9">
        <f t="shared" si="16"/>
        <v>643.62812404</v>
      </c>
      <c r="F64" s="8">
        <v>95.79636134</v>
      </c>
      <c r="G64" s="8">
        <v>223.29080470068598</v>
      </c>
      <c r="H64" s="8">
        <v>197.64753009000003</v>
      </c>
      <c r="I64" s="8">
        <f t="shared" si="17"/>
        <v>516.734696130686</v>
      </c>
      <c r="J64" s="120">
        <v>183.08018241</v>
      </c>
      <c r="K64" s="35">
        <v>467.48578690999994</v>
      </c>
      <c r="L64" s="8">
        <v>237.98543417</v>
      </c>
      <c r="M64" s="10">
        <f t="shared" si="18"/>
        <v>888.5514034899999</v>
      </c>
      <c r="N64" s="8">
        <v>313.0321179900001</v>
      </c>
      <c r="O64" s="8">
        <v>177.26721626</v>
      </c>
      <c r="P64" s="8">
        <v>137.33800667999998</v>
      </c>
      <c r="Q64" s="8">
        <f t="shared" si="19"/>
        <v>627.63734093</v>
      </c>
    </row>
    <row r="65" spans="1:17" ht="12.75">
      <c r="A65" s="29" t="s">
        <v>105</v>
      </c>
      <c r="B65" s="8">
        <v>42.26885139</v>
      </c>
      <c r="C65" s="8">
        <v>116.84690606999999</v>
      </c>
      <c r="D65" s="8">
        <v>82.33774587</v>
      </c>
      <c r="E65" s="9">
        <f t="shared" si="16"/>
        <v>241.45350333</v>
      </c>
      <c r="F65" s="8">
        <v>33.41790157</v>
      </c>
      <c r="G65" s="8">
        <v>91.19700907</v>
      </c>
      <c r="H65" s="8">
        <v>115.83025378</v>
      </c>
      <c r="I65" s="8">
        <f t="shared" si="17"/>
        <v>240.44516442</v>
      </c>
      <c r="J65" s="120">
        <v>106.92814880000002</v>
      </c>
      <c r="K65" s="8">
        <v>161.87284714000003</v>
      </c>
      <c r="L65" s="8">
        <v>98.56985652</v>
      </c>
      <c r="M65" s="10">
        <f t="shared" si="18"/>
        <v>367.37085246000004</v>
      </c>
      <c r="N65" s="8">
        <v>106.47787254</v>
      </c>
      <c r="O65" s="8">
        <v>212.77823422999998</v>
      </c>
      <c r="P65" s="8">
        <v>198.93693642</v>
      </c>
      <c r="Q65" s="8">
        <f t="shared" si="19"/>
        <v>518.19304319</v>
      </c>
    </row>
    <row r="66" spans="1:17" ht="12.75">
      <c r="A66" s="29" t="s">
        <v>106</v>
      </c>
      <c r="B66" s="8">
        <v>15.043485159999998</v>
      </c>
      <c r="C66" s="8">
        <v>83.83470509</v>
      </c>
      <c r="D66" s="8">
        <v>29.6796987</v>
      </c>
      <c r="E66" s="9">
        <f t="shared" si="16"/>
        <v>128.55788895</v>
      </c>
      <c r="F66" s="8">
        <v>66.32241857</v>
      </c>
      <c r="G66" s="8">
        <v>15.627406143033</v>
      </c>
      <c r="H66" s="8">
        <v>34.12916736</v>
      </c>
      <c r="I66" s="8">
        <f t="shared" si="17"/>
        <v>116.07899207303299</v>
      </c>
      <c r="J66" s="120">
        <v>24.47138761</v>
      </c>
      <c r="K66" s="8">
        <v>55.49823848</v>
      </c>
      <c r="L66" s="8">
        <v>95.07434493000001</v>
      </c>
      <c r="M66" s="10">
        <f t="shared" si="18"/>
        <v>175.04397102000001</v>
      </c>
      <c r="N66" s="8">
        <v>58.258728489999996</v>
      </c>
      <c r="O66" s="8">
        <v>196.78515834</v>
      </c>
      <c r="P66" s="8">
        <v>20.197673790000003</v>
      </c>
      <c r="Q66" s="8">
        <f t="shared" si="19"/>
        <v>275.24156062000003</v>
      </c>
    </row>
    <row r="67" spans="1:17" ht="12.75">
      <c r="A67" s="29" t="s">
        <v>107</v>
      </c>
      <c r="B67" s="8">
        <v>207.64524169000003</v>
      </c>
      <c r="C67" s="8">
        <v>135.00767936000003</v>
      </c>
      <c r="D67" s="8">
        <v>104.97410513</v>
      </c>
      <c r="E67" s="9">
        <f t="shared" si="16"/>
        <v>447.62702618000003</v>
      </c>
      <c r="F67" s="8">
        <v>152.67477591000002</v>
      </c>
      <c r="G67" s="8">
        <v>128.437944621813</v>
      </c>
      <c r="H67" s="8">
        <v>145.59717406000001</v>
      </c>
      <c r="I67" s="8">
        <f t="shared" si="17"/>
        <v>426.70989459181305</v>
      </c>
      <c r="J67" s="120">
        <v>215.93786212999998</v>
      </c>
      <c r="K67" s="8">
        <v>228.47894767000003</v>
      </c>
      <c r="L67" s="8">
        <v>172.54173469</v>
      </c>
      <c r="M67" s="10">
        <f t="shared" si="18"/>
        <v>616.95854449</v>
      </c>
      <c r="N67" s="8">
        <v>241.73280685999998</v>
      </c>
      <c r="O67" s="8">
        <v>205.52350303000003</v>
      </c>
      <c r="P67" s="8">
        <v>264.86663641</v>
      </c>
      <c r="Q67" s="8">
        <f t="shared" si="19"/>
        <v>712.1229463</v>
      </c>
    </row>
    <row r="68" spans="1:17" ht="12.75">
      <c r="A68" s="29" t="s">
        <v>108</v>
      </c>
      <c r="B68" s="8">
        <v>57.51745397</v>
      </c>
      <c r="C68" s="8">
        <v>100.84678913</v>
      </c>
      <c r="D68" s="8">
        <v>119.03659384000001</v>
      </c>
      <c r="E68" s="9">
        <f t="shared" si="16"/>
        <v>277.40083694000003</v>
      </c>
      <c r="F68" s="8">
        <v>117.58116339</v>
      </c>
      <c r="G68" s="8">
        <v>103.88393497444</v>
      </c>
      <c r="H68" s="8">
        <v>99.84893798</v>
      </c>
      <c r="I68" s="8">
        <f t="shared" si="17"/>
        <v>321.31403634444</v>
      </c>
      <c r="J68" s="120">
        <v>105.03241328</v>
      </c>
      <c r="K68" s="8">
        <v>69.49397064</v>
      </c>
      <c r="L68" s="8">
        <v>107.38339808</v>
      </c>
      <c r="M68" s="10">
        <f t="shared" si="18"/>
        <v>281.909782</v>
      </c>
      <c r="N68" s="8">
        <v>120.90342165000001</v>
      </c>
      <c r="O68" s="8">
        <v>45.25969439</v>
      </c>
      <c r="P68" s="8">
        <v>34.35349908</v>
      </c>
      <c r="Q68" s="8">
        <f t="shared" si="19"/>
        <v>200.51661512</v>
      </c>
    </row>
    <row r="69" spans="1:17" ht="12.75">
      <c r="A69" s="29" t="s">
        <v>109</v>
      </c>
      <c r="B69" s="8">
        <v>29.52786061</v>
      </c>
      <c r="C69" s="8">
        <v>49.428997810000006</v>
      </c>
      <c r="D69" s="8">
        <v>0.3307</v>
      </c>
      <c r="E69" s="9">
        <f t="shared" si="16"/>
        <v>79.28755842</v>
      </c>
      <c r="F69" s="8">
        <v>0</v>
      </c>
      <c r="G69" s="8">
        <v>31.71797573</v>
      </c>
      <c r="H69" s="8">
        <v>0</v>
      </c>
      <c r="I69" s="8">
        <f t="shared" si="17"/>
        <v>31.71797573</v>
      </c>
      <c r="J69" s="120">
        <v>0</v>
      </c>
      <c r="K69" s="8">
        <v>0</v>
      </c>
      <c r="L69" s="8">
        <v>36.3940388</v>
      </c>
      <c r="M69" s="10">
        <f t="shared" si="18"/>
        <v>36.3940388</v>
      </c>
      <c r="N69" s="8">
        <v>0</v>
      </c>
      <c r="O69" s="8">
        <v>0.29875486</v>
      </c>
      <c r="P69" s="8">
        <v>13.25665624</v>
      </c>
      <c r="Q69" s="8">
        <f t="shared" si="19"/>
        <v>13.5554111</v>
      </c>
    </row>
    <row r="70" spans="1:17" ht="12.75">
      <c r="A70" s="29" t="s">
        <v>110</v>
      </c>
      <c r="B70" s="8">
        <v>111.54366084</v>
      </c>
      <c r="C70" s="8">
        <v>202.31736985000003</v>
      </c>
      <c r="D70" s="8">
        <v>101.21337573000001</v>
      </c>
      <c r="E70" s="9">
        <f t="shared" si="16"/>
        <v>415.07440642</v>
      </c>
      <c r="F70" s="8">
        <v>175.78220079000002</v>
      </c>
      <c r="G70" s="8">
        <v>207.17888756181097</v>
      </c>
      <c r="H70" s="8">
        <v>119.05803995</v>
      </c>
      <c r="I70" s="8">
        <f t="shared" si="17"/>
        <v>502.01912830181095</v>
      </c>
      <c r="J70" s="120">
        <v>161.62146306</v>
      </c>
      <c r="K70" s="8">
        <v>110.92106526</v>
      </c>
      <c r="L70" s="8">
        <v>160.09781833</v>
      </c>
      <c r="M70" s="10">
        <f t="shared" si="18"/>
        <v>432.64034664999997</v>
      </c>
      <c r="N70" s="8">
        <v>96.96422393</v>
      </c>
      <c r="O70" s="8">
        <v>112.98374462000001</v>
      </c>
      <c r="P70" s="8">
        <v>208.94190858</v>
      </c>
      <c r="Q70" s="8">
        <f t="shared" si="19"/>
        <v>418.88987713</v>
      </c>
    </row>
    <row r="71" spans="1:17" ht="12.75">
      <c r="A71" s="29" t="s">
        <v>111</v>
      </c>
      <c r="B71" s="8">
        <v>25.278575869999997</v>
      </c>
      <c r="C71" s="8">
        <v>186.38413226999998</v>
      </c>
      <c r="D71" s="8">
        <v>254.78574930000002</v>
      </c>
      <c r="E71" s="9">
        <f t="shared" si="16"/>
        <v>466.44845743999997</v>
      </c>
      <c r="F71" s="8">
        <v>230.04828147999999</v>
      </c>
      <c r="G71" s="8">
        <v>58.73814449796501</v>
      </c>
      <c r="H71" s="8">
        <v>97.02459296</v>
      </c>
      <c r="I71" s="8">
        <f t="shared" si="17"/>
        <v>385.811018937965</v>
      </c>
      <c r="J71" s="120">
        <v>253.38984796999998</v>
      </c>
      <c r="K71" s="8">
        <v>141.39201581</v>
      </c>
      <c r="L71" s="8">
        <v>61.041881</v>
      </c>
      <c r="M71" s="10">
        <f t="shared" si="18"/>
        <v>455.82374477999997</v>
      </c>
      <c r="N71" s="8">
        <v>92.59725625</v>
      </c>
      <c r="O71" s="8">
        <v>213.07055888000002</v>
      </c>
      <c r="P71" s="8">
        <v>120.42365034000001</v>
      </c>
      <c r="Q71" s="8">
        <f t="shared" si="19"/>
        <v>426.09146547</v>
      </c>
    </row>
    <row r="72" spans="1:17" ht="12.75">
      <c r="A72" s="29" t="s">
        <v>112</v>
      </c>
      <c r="B72" s="8">
        <v>314.29222425</v>
      </c>
      <c r="C72" s="8">
        <v>356.04130360000005</v>
      </c>
      <c r="D72" s="8">
        <v>372.61912337</v>
      </c>
      <c r="E72" s="9">
        <f t="shared" si="16"/>
        <v>1042.95265122</v>
      </c>
      <c r="F72" s="8">
        <v>373.74045101</v>
      </c>
      <c r="G72" s="8">
        <v>396.9942345</v>
      </c>
      <c r="H72" s="8">
        <v>492.60364333999996</v>
      </c>
      <c r="I72" s="8">
        <f t="shared" si="17"/>
        <v>1263.33832885</v>
      </c>
      <c r="J72" s="120">
        <v>409.20235390000005</v>
      </c>
      <c r="K72" s="8">
        <v>497.64889521000003</v>
      </c>
      <c r="L72" s="8">
        <v>326.03537498000003</v>
      </c>
      <c r="M72" s="10">
        <f t="shared" si="18"/>
        <v>1232.8866240900002</v>
      </c>
      <c r="N72" s="8">
        <v>409.69390272999993</v>
      </c>
      <c r="O72" s="8">
        <v>382.23025772</v>
      </c>
      <c r="P72" s="8">
        <v>356.22357640999996</v>
      </c>
      <c r="Q72" s="8">
        <f t="shared" si="19"/>
        <v>1148.14773686</v>
      </c>
    </row>
    <row r="73" spans="1:17" ht="12.75">
      <c r="A73" s="29" t="s">
        <v>113</v>
      </c>
      <c r="B73" s="8">
        <v>1.6737730800000001</v>
      </c>
      <c r="C73" s="8">
        <v>0.11342808</v>
      </c>
      <c r="D73" s="8">
        <v>0</v>
      </c>
      <c r="E73" s="9">
        <f t="shared" si="16"/>
        <v>1.7872011600000002</v>
      </c>
      <c r="F73" s="8">
        <v>0.26805</v>
      </c>
      <c r="G73" s="8">
        <v>4.1292143835</v>
      </c>
      <c r="H73" s="8">
        <v>5.4095777400000005</v>
      </c>
      <c r="I73" s="8">
        <f t="shared" si="17"/>
        <v>9.806842123500001</v>
      </c>
      <c r="J73" s="120">
        <v>3.129</v>
      </c>
      <c r="K73" s="8">
        <v>3.15540042</v>
      </c>
      <c r="L73" s="8">
        <v>0.16904484</v>
      </c>
      <c r="M73" s="10">
        <f t="shared" si="18"/>
        <v>6.45344526</v>
      </c>
      <c r="N73" s="8">
        <v>4.9784228399999995</v>
      </c>
      <c r="O73" s="8">
        <v>2.62253883</v>
      </c>
      <c r="P73" s="8">
        <v>0.6560022</v>
      </c>
      <c r="Q73" s="8">
        <f t="shared" si="19"/>
        <v>8.25696387</v>
      </c>
    </row>
    <row r="74" spans="1:17" ht="12.75">
      <c r="A74" s="29" t="s">
        <v>114</v>
      </c>
      <c r="B74" s="8">
        <v>59.608461</v>
      </c>
      <c r="C74" s="8">
        <v>21.987489</v>
      </c>
      <c r="D74" s="8">
        <v>0</v>
      </c>
      <c r="E74" s="9">
        <f t="shared" si="16"/>
        <v>81.59595</v>
      </c>
      <c r="F74" s="8">
        <v>0</v>
      </c>
      <c r="G74" s="8">
        <v>0</v>
      </c>
      <c r="H74" s="8">
        <v>47.385297</v>
      </c>
      <c r="I74" s="8">
        <f t="shared" si="17"/>
        <v>47.385297</v>
      </c>
      <c r="J74" s="120">
        <v>2.02785</v>
      </c>
      <c r="K74" s="8">
        <v>55.936624</v>
      </c>
      <c r="L74" s="8">
        <v>7.207986</v>
      </c>
      <c r="M74" s="10">
        <f t="shared" si="18"/>
        <v>65.17246</v>
      </c>
      <c r="N74" s="8">
        <v>1.2617908</v>
      </c>
      <c r="O74" s="8">
        <v>3.27171097</v>
      </c>
      <c r="P74" s="8">
        <v>14.095058779999999</v>
      </c>
      <c r="Q74" s="8">
        <f t="shared" si="19"/>
        <v>18.62856055</v>
      </c>
    </row>
    <row r="75" spans="1:17" ht="12.75">
      <c r="A75" s="34" t="s">
        <v>259</v>
      </c>
      <c r="B75" s="8">
        <v>95.6046759</v>
      </c>
      <c r="C75" s="8">
        <v>197.70581604999998</v>
      </c>
      <c r="D75" s="8">
        <v>142.83757466</v>
      </c>
      <c r="E75" s="9">
        <f t="shared" si="16"/>
        <v>436.14806661</v>
      </c>
      <c r="F75" s="8">
        <v>187.57855614</v>
      </c>
      <c r="G75" s="8">
        <v>196.94334185387802</v>
      </c>
      <c r="H75" s="8">
        <v>134.67015320999997</v>
      </c>
      <c r="I75" s="8">
        <f t="shared" si="17"/>
        <v>519.192051203878</v>
      </c>
      <c r="J75" s="120">
        <v>201.00570821</v>
      </c>
      <c r="K75" s="8">
        <v>143.00707973000002</v>
      </c>
      <c r="L75" s="8">
        <v>180.18128839</v>
      </c>
      <c r="M75" s="10">
        <f t="shared" si="18"/>
        <v>524.19407633</v>
      </c>
      <c r="N75" s="8">
        <v>434.98377230000006</v>
      </c>
      <c r="O75" s="8">
        <v>272.26592332</v>
      </c>
      <c r="P75" s="8">
        <v>164.04357208000002</v>
      </c>
      <c r="Q75" s="8">
        <f t="shared" si="19"/>
        <v>871.2932677</v>
      </c>
    </row>
    <row r="76" spans="1:17" ht="12.75">
      <c r="A76" s="29" t="s">
        <v>115</v>
      </c>
      <c r="B76" s="8">
        <v>45.81680682999999</v>
      </c>
      <c r="C76" s="8">
        <v>33.37878889</v>
      </c>
      <c r="D76" s="8">
        <v>18.085315379999997</v>
      </c>
      <c r="E76" s="9">
        <f t="shared" si="16"/>
        <v>97.2809111</v>
      </c>
      <c r="F76" s="8">
        <v>87.90632818</v>
      </c>
      <c r="G76" s="8">
        <v>387.472135638155</v>
      </c>
      <c r="H76" s="8">
        <v>164.60987502</v>
      </c>
      <c r="I76" s="8">
        <f t="shared" si="17"/>
        <v>639.988338838155</v>
      </c>
      <c r="J76" s="120">
        <v>181.87262293</v>
      </c>
      <c r="K76" s="8">
        <v>40.8823515</v>
      </c>
      <c r="L76" s="8">
        <v>31.221808310000004</v>
      </c>
      <c r="M76" s="10">
        <f t="shared" si="18"/>
        <v>253.97678274</v>
      </c>
      <c r="N76" s="8">
        <v>62.17046388</v>
      </c>
      <c r="O76" s="8">
        <v>33.231381999999996</v>
      </c>
      <c r="P76" s="8">
        <v>52.44578739999999</v>
      </c>
      <c r="Q76" s="8">
        <f t="shared" si="19"/>
        <v>147.84763328</v>
      </c>
    </row>
    <row r="77" spans="1:17" ht="12.75">
      <c r="A77" s="29" t="s">
        <v>116</v>
      </c>
      <c r="B77" s="8">
        <v>8.37977295</v>
      </c>
      <c r="C77" s="8">
        <v>44.768764</v>
      </c>
      <c r="D77" s="8">
        <v>37</v>
      </c>
      <c r="E77" s="9">
        <f t="shared" si="16"/>
        <v>90.14853695</v>
      </c>
      <c r="F77" s="8">
        <v>33.419092</v>
      </c>
      <c r="G77" s="8">
        <v>18.31282784</v>
      </c>
      <c r="H77" s="8">
        <v>17.390055</v>
      </c>
      <c r="I77" s="8">
        <f t="shared" si="17"/>
        <v>69.12197484000001</v>
      </c>
      <c r="J77" s="120">
        <v>10.02335414</v>
      </c>
      <c r="K77" s="8">
        <v>15.515984269999999</v>
      </c>
      <c r="L77" s="8">
        <v>5</v>
      </c>
      <c r="M77" s="10">
        <f t="shared" si="18"/>
        <v>30.53933841</v>
      </c>
      <c r="N77" s="8">
        <v>1.34254176</v>
      </c>
      <c r="O77" s="8">
        <v>23.577456</v>
      </c>
      <c r="P77" s="8">
        <v>11.587373</v>
      </c>
      <c r="Q77" s="8">
        <f t="shared" si="19"/>
        <v>36.50737076</v>
      </c>
    </row>
    <row r="78" spans="1:17" ht="12.75">
      <c r="A78" s="29" t="s">
        <v>117</v>
      </c>
      <c r="B78" s="8">
        <v>241.35126094</v>
      </c>
      <c r="C78" s="8">
        <v>731.7927819399999</v>
      </c>
      <c r="D78" s="8">
        <v>362.61139369000006</v>
      </c>
      <c r="E78" s="9">
        <f t="shared" si="16"/>
        <v>1335.75543657</v>
      </c>
      <c r="F78" s="8">
        <v>181.19714613999997</v>
      </c>
      <c r="G78" s="8">
        <v>314.83453653269</v>
      </c>
      <c r="H78" s="8">
        <v>288.93147861</v>
      </c>
      <c r="I78" s="8">
        <f t="shared" si="17"/>
        <v>784.96316128269</v>
      </c>
      <c r="J78" s="120">
        <v>129.01101183</v>
      </c>
      <c r="K78" s="8">
        <v>673.55743536</v>
      </c>
      <c r="L78" s="8">
        <v>184.03747821000002</v>
      </c>
      <c r="M78" s="10">
        <f t="shared" si="18"/>
        <v>986.6059254</v>
      </c>
      <c r="N78" s="8">
        <v>303.34562437</v>
      </c>
      <c r="O78" s="8">
        <v>276.59004035</v>
      </c>
      <c r="P78" s="8">
        <v>404.98405608</v>
      </c>
      <c r="Q78" s="8">
        <f t="shared" si="19"/>
        <v>984.9197208</v>
      </c>
    </row>
    <row r="79" spans="1:17" ht="12.75">
      <c r="A79" s="29" t="s">
        <v>118</v>
      </c>
      <c r="B79" s="8">
        <v>0</v>
      </c>
      <c r="C79" s="8">
        <v>1.33476468</v>
      </c>
      <c r="D79" s="8">
        <v>0</v>
      </c>
      <c r="E79" s="9">
        <f t="shared" si="16"/>
        <v>1.33476468</v>
      </c>
      <c r="F79" s="8">
        <v>0</v>
      </c>
      <c r="G79" s="8">
        <v>13.278781</v>
      </c>
      <c r="H79" s="8">
        <v>0</v>
      </c>
      <c r="I79" s="8">
        <f t="shared" si="17"/>
        <v>13.278781</v>
      </c>
      <c r="J79" s="120">
        <v>0</v>
      </c>
      <c r="K79" s="8">
        <v>0</v>
      </c>
      <c r="L79" s="8"/>
      <c r="M79" s="10">
        <f t="shared" si="18"/>
        <v>0</v>
      </c>
      <c r="N79" s="8">
        <v>0</v>
      </c>
      <c r="O79" s="8">
        <v>0</v>
      </c>
      <c r="P79" s="8">
        <v>0.164982</v>
      </c>
      <c r="Q79" s="8">
        <f t="shared" si="19"/>
        <v>0.164982</v>
      </c>
    </row>
    <row r="80" spans="1:17" ht="12.75">
      <c r="A80" s="29" t="s">
        <v>119</v>
      </c>
      <c r="B80" s="8">
        <v>50.00681954</v>
      </c>
      <c r="C80" s="8">
        <v>48.350783310000004</v>
      </c>
      <c r="D80" s="8">
        <v>61.05722828</v>
      </c>
      <c r="E80" s="9">
        <f t="shared" si="16"/>
        <v>159.41483113</v>
      </c>
      <c r="F80" s="8">
        <v>146.45944845999998</v>
      </c>
      <c r="G80" s="8">
        <v>183.60975113409697</v>
      </c>
      <c r="H80" s="8">
        <v>286.59521871</v>
      </c>
      <c r="I80" s="8">
        <f t="shared" si="17"/>
        <v>616.6644183040969</v>
      </c>
      <c r="J80" s="120">
        <v>564.43180995</v>
      </c>
      <c r="K80" s="8">
        <v>190.28832084</v>
      </c>
      <c r="L80" s="8">
        <v>223.89540413</v>
      </c>
      <c r="M80" s="10">
        <f t="shared" si="18"/>
        <v>978.61553492</v>
      </c>
      <c r="N80" s="8">
        <v>126.41976765000001</v>
      </c>
      <c r="O80" s="8">
        <v>53.25023832</v>
      </c>
      <c r="P80" s="8">
        <v>119.54116217999999</v>
      </c>
      <c r="Q80" s="8">
        <f t="shared" si="19"/>
        <v>299.21116815</v>
      </c>
    </row>
    <row r="81" spans="1:17" ht="12.75">
      <c r="A81" s="29" t="s">
        <v>120</v>
      </c>
      <c r="B81" s="8">
        <v>68.48727584000001</v>
      </c>
      <c r="C81" s="8">
        <v>11.747442060000001</v>
      </c>
      <c r="D81" s="8">
        <v>21.919055219999997</v>
      </c>
      <c r="E81" s="9">
        <f t="shared" si="16"/>
        <v>102.15377312000001</v>
      </c>
      <c r="F81" s="8">
        <v>93.55902341999999</v>
      </c>
      <c r="G81" s="8">
        <v>17.36331079</v>
      </c>
      <c r="H81" s="8">
        <v>23.906663690000002</v>
      </c>
      <c r="I81" s="8">
        <f t="shared" si="17"/>
        <v>134.8289979</v>
      </c>
      <c r="J81" s="120">
        <v>17.6383737</v>
      </c>
      <c r="K81" s="8">
        <v>61.925244049999996</v>
      </c>
      <c r="L81" s="8">
        <v>7.729974</v>
      </c>
      <c r="M81" s="10">
        <f t="shared" si="18"/>
        <v>87.29359174999999</v>
      </c>
      <c r="N81" s="8">
        <v>53.88752881</v>
      </c>
      <c r="O81" s="8">
        <v>72.35382175</v>
      </c>
      <c r="P81" s="8">
        <v>43.837752800000004</v>
      </c>
      <c r="Q81" s="8">
        <f t="shared" si="19"/>
        <v>170.07910336</v>
      </c>
    </row>
    <row r="82" spans="1:17" ht="12.75">
      <c r="A82" s="29" t="s">
        <v>121</v>
      </c>
      <c r="B82" s="8">
        <v>16.09770265</v>
      </c>
      <c r="C82" s="8">
        <v>14.9027625</v>
      </c>
      <c r="D82" s="8">
        <v>3.6822096</v>
      </c>
      <c r="E82" s="9">
        <f t="shared" si="16"/>
        <v>34.68267475</v>
      </c>
      <c r="F82" s="8">
        <v>63.38928661</v>
      </c>
      <c r="G82" s="8">
        <v>12.76718418</v>
      </c>
      <c r="H82" s="8">
        <v>36.72037554</v>
      </c>
      <c r="I82" s="8">
        <f t="shared" si="17"/>
        <v>112.87684633</v>
      </c>
      <c r="J82" s="120">
        <v>38.65846692</v>
      </c>
      <c r="K82" s="8">
        <v>37.96504738</v>
      </c>
      <c r="L82" s="8">
        <v>12.34778491</v>
      </c>
      <c r="M82" s="10">
        <f t="shared" si="18"/>
        <v>88.97129921000001</v>
      </c>
      <c r="N82" s="8">
        <v>14.644484910000001</v>
      </c>
      <c r="O82" s="8">
        <v>8.92984074</v>
      </c>
      <c r="P82" s="8">
        <v>15.92429682</v>
      </c>
      <c r="Q82" s="8">
        <f t="shared" si="19"/>
        <v>39.49862247</v>
      </c>
    </row>
    <row r="83" spans="1:17" ht="12.75">
      <c r="A83" s="29" t="s">
        <v>122</v>
      </c>
      <c r="B83" s="8">
        <v>31.66509646</v>
      </c>
      <c r="C83" s="8">
        <v>150.81390369</v>
      </c>
      <c r="D83" s="8">
        <v>17.35224856</v>
      </c>
      <c r="E83" s="9">
        <f t="shared" si="16"/>
        <v>199.83124870999998</v>
      </c>
      <c r="F83" s="8">
        <v>34.89962849</v>
      </c>
      <c r="G83" s="8">
        <v>153.167982094377</v>
      </c>
      <c r="H83" s="8">
        <v>139.57805649000002</v>
      </c>
      <c r="I83" s="8">
        <f t="shared" si="17"/>
        <v>327.645667074377</v>
      </c>
      <c r="J83" s="120">
        <v>142.94978769</v>
      </c>
      <c r="K83" s="8">
        <v>127.34519028999999</v>
      </c>
      <c r="L83" s="8">
        <v>277.2781243</v>
      </c>
      <c r="M83" s="10">
        <f t="shared" si="18"/>
        <v>547.5731022800001</v>
      </c>
      <c r="N83" s="8">
        <v>64.07184659</v>
      </c>
      <c r="O83" s="8">
        <v>86.4420066</v>
      </c>
      <c r="P83" s="8">
        <v>64.46737657</v>
      </c>
      <c r="Q83" s="8">
        <f t="shared" si="19"/>
        <v>214.98122976000002</v>
      </c>
    </row>
    <row r="84" spans="1:17" ht="12.75">
      <c r="A84" s="29" t="s">
        <v>123</v>
      </c>
      <c r="B84" s="8">
        <v>1087.3176721700002</v>
      </c>
      <c r="C84" s="8">
        <v>1096.48228162</v>
      </c>
      <c r="D84" s="8">
        <v>1657.16492219</v>
      </c>
      <c r="E84" s="9">
        <f t="shared" si="16"/>
        <v>3840.96487598</v>
      </c>
      <c r="F84" s="8">
        <v>1427.4941978699999</v>
      </c>
      <c r="G84" s="8">
        <v>1985.3095754757296</v>
      </c>
      <c r="H84" s="8">
        <v>1878.65953223</v>
      </c>
      <c r="I84" s="8">
        <f t="shared" si="17"/>
        <v>5291.4633055757295</v>
      </c>
      <c r="J84" s="120">
        <v>2673.2814543140007</v>
      </c>
      <c r="K84" s="8">
        <v>3106.0802998800004</v>
      </c>
      <c r="L84" s="8">
        <v>1715.9005849199998</v>
      </c>
      <c r="M84" s="10">
        <f t="shared" si="18"/>
        <v>7495.2623391140005</v>
      </c>
      <c r="N84" s="8">
        <v>2150.16458685</v>
      </c>
      <c r="O84" s="8">
        <v>2308.1583330699996</v>
      </c>
      <c r="P84" s="8">
        <v>2254.3373414399994</v>
      </c>
      <c r="Q84" s="8">
        <f t="shared" si="19"/>
        <v>6712.660261359999</v>
      </c>
    </row>
    <row r="85" spans="1:17" ht="12.75">
      <c r="A85" s="29" t="s">
        <v>124</v>
      </c>
      <c r="B85" s="8">
        <v>2053.94590716</v>
      </c>
      <c r="C85" s="8">
        <v>2512.5471837600003</v>
      </c>
      <c r="D85" s="8">
        <v>3083.4894440300004</v>
      </c>
      <c r="E85" s="9">
        <f t="shared" si="16"/>
        <v>7649.982534950001</v>
      </c>
      <c r="F85" s="8">
        <v>3516.75634767</v>
      </c>
      <c r="G85" s="8">
        <v>3338.165619475944</v>
      </c>
      <c r="H85" s="8">
        <v>4312.37324525</v>
      </c>
      <c r="I85" s="8">
        <f t="shared" si="17"/>
        <v>11167.295212395944</v>
      </c>
      <c r="J85" s="120">
        <v>5237.466950760001</v>
      </c>
      <c r="K85" s="8">
        <v>3984.9292597099998</v>
      </c>
      <c r="L85" s="8">
        <v>3054.41505349</v>
      </c>
      <c r="M85" s="10">
        <f t="shared" si="18"/>
        <v>12276.81126396</v>
      </c>
      <c r="N85" s="8">
        <v>4011.967929389999</v>
      </c>
      <c r="O85" s="8">
        <v>3134.3761471000007</v>
      </c>
      <c r="P85" s="8">
        <v>3504.0033126600006</v>
      </c>
      <c r="Q85" s="8">
        <f t="shared" si="19"/>
        <v>10650.34738915</v>
      </c>
    </row>
    <row r="86" spans="1:17" ht="12.75">
      <c r="A86" s="29" t="s">
        <v>125</v>
      </c>
      <c r="B86" s="8">
        <v>2820.16323999</v>
      </c>
      <c r="C86" s="8">
        <v>3294.24240493</v>
      </c>
      <c r="D86" s="8">
        <v>3178.0581979599997</v>
      </c>
      <c r="E86" s="9">
        <f t="shared" si="16"/>
        <v>9292.463842879999</v>
      </c>
      <c r="F86" s="8">
        <v>3499.53079811</v>
      </c>
      <c r="G86" s="8">
        <v>4917.654476618589</v>
      </c>
      <c r="H86" s="8">
        <v>3739.38896549</v>
      </c>
      <c r="I86" s="8">
        <f t="shared" si="17"/>
        <v>12156.574240218588</v>
      </c>
      <c r="J86" s="120">
        <v>3659.43136834</v>
      </c>
      <c r="K86" s="8">
        <v>4526.32960118</v>
      </c>
      <c r="L86" s="8">
        <v>3091.33592168</v>
      </c>
      <c r="M86" s="10">
        <f t="shared" si="18"/>
        <v>11277.0968912</v>
      </c>
      <c r="N86" s="8">
        <v>2727.0043189000003</v>
      </c>
      <c r="O86" s="8">
        <v>2863.36321302</v>
      </c>
      <c r="P86" s="8">
        <v>2802.1252667999993</v>
      </c>
      <c r="Q86" s="8">
        <f t="shared" si="19"/>
        <v>8392.492798719999</v>
      </c>
    </row>
    <row r="87" spans="1:17" ht="12.75">
      <c r="A87" s="29" t="s">
        <v>126</v>
      </c>
      <c r="B87" s="8">
        <v>3431.1443513199997</v>
      </c>
      <c r="C87" s="8">
        <v>5539.01349712</v>
      </c>
      <c r="D87" s="8">
        <v>5133.314204849999</v>
      </c>
      <c r="E87" s="9">
        <f t="shared" si="16"/>
        <v>14103.47205329</v>
      </c>
      <c r="F87" s="8">
        <v>4155.1028007800005</v>
      </c>
      <c r="G87" s="8">
        <v>6007.05312047156</v>
      </c>
      <c r="H87" s="8">
        <v>3407.740704760001</v>
      </c>
      <c r="I87" s="8">
        <f t="shared" si="17"/>
        <v>13569.896626011561</v>
      </c>
      <c r="J87" s="120">
        <v>4722.430178340001</v>
      </c>
      <c r="K87" s="8">
        <v>4372.0786346</v>
      </c>
      <c r="L87" s="8">
        <v>4505.00470887</v>
      </c>
      <c r="M87" s="10">
        <f t="shared" si="18"/>
        <v>13599.51352181</v>
      </c>
      <c r="N87" s="8">
        <v>3103.5851831799996</v>
      </c>
      <c r="O87" s="8">
        <v>1923.5260400400002</v>
      </c>
      <c r="P87" s="8">
        <v>2676.7432562</v>
      </c>
      <c r="Q87" s="8">
        <f t="shared" si="19"/>
        <v>7703.854479419999</v>
      </c>
    </row>
    <row r="88" spans="1:17" ht="12.75">
      <c r="A88" s="29" t="s">
        <v>127</v>
      </c>
      <c r="B88" s="8">
        <v>784.5312887599999</v>
      </c>
      <c r="C88" s="8">
        <v>527.16553102</v>
      </c>
      <c r="D88" s="8">
        <v>433.88904533000004</v>
      </c>
      <c r="E88" s="9">
        <f t="shared" si="16"/>
        <v>1745.58586511</v>
      </c>
      <c r="F88" s="8">
        <v>605.2891476600001</v>
      </c>
      <c r="G88" s="8">
        <v>513.666617809275</v>
      </c>
      <c r="H88" s="8">
        <v>769.32671002</v>
      </c>
      <c r="I88" s="8">
        <f t="shared" si="17"/>
        <v>1888.282475489275</v>
      </c>
      <c r="J88" s="120">
        <v>601.6608963</v>
      </c>
      <c r="K88" s="8">
        <v>901.9365052200002</v>
      </c>
      <c r="L88" s="8">
        <v>798.9290074200001</v>
      </c>
      <c r="M88" s="10">
        <f t="shared" si="18"/>
        <v>2302.5264089400002</v>
      </c>
      <c r="N88" s="8">
        <v>476.34208372</v>
      </c>
      <c r="O88" s="8">
        <v>756.40722938</v>
      </c>
      <c r="P88" s="8">
        <v>323.10059581</v>
      </c>
      <c r="Q88" s="8">
        <f t="shared" si="19"/>
        <v>1555.84990891</v>
      </c>
    </row>
    <row r="89" spans="1:17" ht="12.75">
      <c r="A89" s="29" t="s">
        <v>128</v>
      </c>
      <c r="B89" s="8">
        <v>3956.8543473900004</v>
      </c>
      <c r="C89" s="8">
        <v>3588.2960335300004</v>
      </c>
      <c r="D89" s="8">
        <v>2898.9354788900005</v>
      </c>
      <c r="E89" s="9">
        <f t="shared" si="16"/>
        <v>10444.08585981</v>
      </c>
      <c r="F89" s="8">
        <v>15435.18425486</v>
      </c>
      <c r="G89" s="8">
        <v>4568.400176135885</v>
      </c>
      <c r="H89" s="8">
        <v>4645.74376905</v>
      </c>
      <c r="I89" s="8">
        <f t="shared" si="17"/>
        <v>24649.328200045886</v>
      </c>
      <c r="J89" s="120">
        <v>6107.29482203</v>
      </c>
      <c r="K89" s="8">
        <v>4810.55940529</v>
      </c>
      <c r="L89" s="8">
        <v>3277.552930489999</v>
      </c>
      <c r="M89" s="10">
        <f t="shared" si="18"/>
        <v>14195.40715781</v>
      </c>
      <c r="N89" s="8">
        <v>3363.65136443</v>
      </c>
      <c r="O89" s="8">
        <v>4212.63170972</v>
      </c>
      <c r="P89" s="8">
        <v>3189.92729038</v>
      </c>
      <c r="Q89" s="8">
        <f t="shared" si="19"/>
        <v>10766.210364530001</v>
      </c>
    </row>
    <row r="90" spans="1:17" ht="12.75">
      <c r="A90" s="29" t="s">
        <v>129</v>
      </c>
      <c r="B90" s="8">
        <v>610.38561622</v>
      </c>
      <c r="C90" s="8">
        <v>1259.9262381199999</v>
      </c>
      <c r="D90" s="8">
        <v>569.1003035</v>
      </c>
      <c r="E90" s="9">
        <f t="shared" si="16"/>
        <v>2439.41215784</v>
      </c>
      <c r="F90" s="8">
        <v>1003.16807278</v>
      </c>
      <c r="G90" s="8">
        <v>1196.2992485900002</v>
      </c>
      <c r="H90" s="8">
        <v>1379.04931695</v>
      </c>
      <c r="I90" s="8">
        <f t="shared" si="17"/>
        <v>3578.5166383200003</v>
      </c>
      <c r="J90" s="120">
        <v>1032.93991222</v>
      </c>
      <c r="K90" s="8">
        <v>797.1359958400001</v>
      </c>
      <c r="L90" s="8">
        <v>1056.2454078300009</v>
      </c>
      <c r="M90" s="10">
        <f t="shared" si="18"/>
        <v>2886.3213158900007</v>
      </c>
      <c r="N90" s="8">
        <v>1127.57471006</v>
      </c>
      <c r="O90" s="8">
        <v>1252.5180584299999</v>
      </c>
      <c r="P90" s="8">
        <v>896.00381243</v>
      </c>
      <c r="Q90" s="8">
        <f t="shared" si="19"/>
        <v>3276.0965809199997</v>
      </c>
    </row>
    <row r="91" spans="1:17" ht="12.75">
      <c r="A91" s="29" t="s">
        <v>130</v>
      </c>
      <c r="B91" s="8">
        <v>4246.47863144</v>
      </c>
      <c r="C91" s="8">
        <v>3573.4934322700005</v>
      </c>
      <c r="D91" s="8">
        <v>2520.9343135100003</v>
      </c>
      <c r="E91" s="9">
        <f t="shared" si="16"/>
        <v>10340.90637722</v>
      </c>
      <c r="F91" s="8">
        <v>2532.17559225</v>
      </c>
      <c r="G91" s="8">
        <v>3793.8524179463598</v>
      </c>
      <c r="H91" s="8">
        <v>58707.48192755</v>
      </c>
      <c r="I91" s="8">
        <f t="shared" si="17"/>
        <v>65033.509937746356</v>
      </c>
      <c r="J91" s="120">
        <v>3498.8690393500005</v>
      </c>
      <c r="K91" s="8">
        <v>2817.4304685099996</v>
      </c>
      <c r="L91" s="8">
        <v>3036.34592356</v>
      </c>
      <c r="M91" s="10">
        <f t="shared" si="18"/>
        <v>9352.64543142</v>
      </c>
      <c r="N91" s="8">
        <v>3252.3017818400003</v>
      </c>
      <c r="O91" s="8">
        <v>3641.38133483</v>
      </c>
      <c r="P91" s="8">
        <v>3325.0227124599996</v>
      </c>
      <c r="Q91" s="8">
        <f t="shared" si="19"/>
        <v>10218.70582913</v>
      </c>
    </row>
    <row r="92" spans="1:17" ht="12.75">
      <c r="A92" s="29" t="s">
        <v>131</v>
      </c>
      <c r="B92" s="8">
        <v>629.81936176</v>
      </c>
      <c r="C92" s="8">
        <v>546.96516351</v>
      </c>
      <c r="D92" s="8">
        <v>540.3046389499999</v>
      </c>
      <c r="E92" s="9">
        <f t="shared" si="16"/>
        <v>1717.08916422</v>
      </c>
      <c r="F92" s="8">
        <v>350.54335088999994</v>
      </c>
      <c r="G92" s="8">
        <v>446.084429213593</v>
      </c>
      <c r="H92" s="8">
        <v>385.46254771</v>
      </c>
      <c r="I92" s="8">
        <f t="shared" si="17"/>
        <v>1182.090327813593</v>
      </c>
      <c r="J92" s="120">
        <v>404.52512646</v>
      </c>
      <c r="K92" s="8">
        <v>318.14203491999996</v>
      </c>
      <c r="L92" s="8">
        <v>971.5222163599999</v>
      </c>
      <c r="M92" s="10">
        <f t="shared" si="18"/>
        <v>1694.1893777399998</v>
      </c>
      <c r="N92" s="8">
        <v>554.01456211</v>
      </c>
      <c r="O92" s="8">
        <v>542.87300375</v>
      </c>
      <c r="P92" s="8">
        <v>531.69746624</v>
      </c>
      <c r="Q92" s="8">
        <f t="shared" si="19"/>
        <v>1628.5850321</v>
      </c>
    </row>
    <row r="93" spans="1:17" ht="12.75">
      <c r="A93" s="29" t="s">
        <v>132</v>
      </c>
      <c r="B93" s="8">
        <v>1922.1735785100002</v>
      </c>
      <c r="C93" s="8">
        <v>1837.6305258200002</v>
      </c>
      <c r="D93" s="8">
        <v>1888.01007399</v>
      </c>
      <c r="E93" s="9">
        <f t="shared" si="16"/>
        <v>5647.814178320001</v>
      </c>
      <c r="F93" s="8">
        <v>1494.43672597</v>
      </c>
      <c r="G93" s="8">
        <v>2420.0201110795597</v>
      </c>
      <c r="H93" s="8">
        <v>2280.33506483</v>
      </c>
      <c r="I93" s="8">
        <f t="shared" si="17"/>
        <v>6194.79190187956</v>
      </c>
      <c r="J93" s="120">
        <v>2269.5326454600004</v>
      </c>
      <c r="K93" s="8">
        <v>1458.0505500299998</v>
      </c>
      <c r="L93" s="8">
        <v>1418.91556976</v>
      </c>
      <c r="M93" s="10">
        <f t="shared" si="18"/>
        <v>5146.49876525</v>
      </c>
      <c r="N93" s="8">
        <v>1765.5541658</v>
      </c>
      <c r="O93" s="8">
        <v>1334.9845880500002</v>
      </c>
      <c r="P93" s="8">
        <v>1358.172937043</v>
      </c>
      <c r="Q93" s="8">
        <f t="shared" si="19"/>
        <v>4458.711690893</v>
      </c>
    </row>
    <row r="94" spans="1:17" ht="12.75">
      <c r="A94" s="29" t="s">
        <v>133</v>
      </c>
      <c r="B94" s="8">
        <v>719.3882072900001</v>
      </c>
      <c r="C94" s="8">
        <v>660.91157589</v>
      </c>
      <c r="D94" s="8">
        <v>644.1532758399999</v>
      </c>
      <c r="E94" s="9">
        <f t="shared" si="16"/>
        <v>2024.45305902</v>
      </c>
      <c r="F94" s="8">
        <v>677.22794717</v>
      </c>
      <c r="G94" s="8">
        <v>709.3353027734279</v>
      </c>
      <c r="H94" s="8">
        <v>1041.14789404</v>
      </c>
      <c r="I94" s="8">
        <f t="shared" si="17"/>
        <v>2427.711143983428</v>
      </c>
      <c r="J94" s="120">
        <v>612.7506874300001</v>
      </c>
      <c r="K94" s="8">
        <v>706.9532197700001</v>
      </c>
      <c r="L94" s="8">
        <v>785.9073053999998</v>
      </c>
      <c r="M94" s="10">
        <f t="shared" si="18"/>
        <v>2105.6112126</v>
      </c>
      <c r="N94" s="8">
        <v>792.3139915200001</v>
      </c>
      <c r="O94" s="8">
        <v>858.4832418599999</v>
      </c>
      <c r="P94" s="8">
        <v>643.8985511999998</v>
      </c>
      <c r="Q94" s="8">
        <f t="shared" si="19"/>
        <v>2294.69578458</v>
      </c>
    </row>
    <row r="95" spans="1:17" ht="12.75">
      <c r="A95" s="29" t="s">
        <v>134</v>
      </c>
      <c r="B95" s="8">
        <v>442.65057078999996</v>
      </c>
      <c r="C95" s="8">
        <v>395.82543135000003</v>
      </c>
      <c r="D95" s="8">
        <v>467.0669699</v>
      </c>
      <c r="E95" s="9">
        <f t="shared" si="16"/>
        <v>1305.54297204</v>
      </c>
      <c r="F95" s="8">
        <v>396.54867874000007</v>
      </c>
      <c r="G95" s="8">
        <v>568.182518277942</v>
      </c>
      <c r="H95" s="8">
        <v>477.5530026999999</v>
      </c>
      <c r="I95" s="8">
        <f t="shared" si="17"/>
        <v>1442.284199717942</v>
      </c>
      <c r="J95" s="120">
        <v>504.20953118</v>
      </c>
      <c r="K95" s="8">
        <v>428.2320747499999</v>
      </c>
      <c r="L95" s="8">
        <v>573.89733415</v>
      </c>
      <c r="M95" s="10">
        <f t="shared" si="18"/>
        <v>1506.33894008</v>
      </c>
      <c r="N95" s="8">
        <v>384.7427224799999</v>
      </c>
      <c r="O95" s="8">
        <v>373.11042693</v>
      </c>
      <c r="P95" s="8">
        <v>419.73011420999995</v>
      </c>
      <c r="Q95" s="8">
        <f t="shared" si="19"/>
        <v>1177.5832636199998</v>
      </c>
    </row>
    <row r="96" spans="1:17" ht="12.75">
      <c r="A96" s="29" t="s">
        <v>135</v>
      </c>
      <c r="B96" s="8">
        <v>2339.6512051900004</v>
      </c>
      <c r="C96" s="8">
        <v>4261.73765672</v>
      </c>
      <c r="D96" s="8">
        <v>3778.46066147</v>
      </c>
      <c r="E96" s="9">
        <f t="shared" si="16"/>
        <v>10379.84952338</v>
      </c>
      <c r="F96" s="8">
        <v>2841.6566539799996</v>
      </c>
      <c r="G96" s="8">
        <v>3231.676557424776</v>
      </c>
      <c r="H96" s="8">
        <v>1364.85247291</v>
      </c>
      <c r="I96" s="8">
        <f t="shared" si="17"/>
        <v>7438.185684314775</v>
      </c>
      <c r="J96" s="120">
        <v>2485.6164491800005</v>
      </c>
      <c r="K96" s="8">
        <v>2561.8110303000008</v>
      </c>
      <c r="L96" s="8">
        <v>2565.82081712</v>
      </c>
      <c r="M96" s="10">
        <f t="shared" si="18"/>
        <v>7613.248296600001</v>
      </c>
      <c r="N96" s="8">
        <v>1419.1088561399997</v>
      </c>
      <c r="O96" s="8">
        <v>1042.36776254</v>
      </c>
      <c r="P96" s="8">
        <v>1372.0128097300003</v>
      </c>
      <c r="Q96" s="8">
        <f t="shared" si="19"/>
        <v>3833.48942841</v>
      </c>
    </row>
    <row r="97" spans="1:17" ht="12.75">
      <c r="A97" s="29" t="s">
        <v>136</v>
      </c>
      <c r="B97" s="8">
        <v>698.1546049100001</v>
      </c>
      <c r="C97" s="8">
        <v>579.13894799</v>
      </c>
      <c r="D97" s="8">
        <v>640.86201099</v>
      </c>
      <c r="E97" s="9">
        <f t="shared" si="16"/>
        <v>1918.1555638900002</v>
      </c>
      <c r="F97" s="8">
        <v>582.07468432</v>
      </c>
      <c r="G97" s="8">
        <v>671.738481091499</v>
      </c>
      <c r="H97" s="8">
        <v>723.8220073900001</v>
      </c>
      <c r="I97" s="8">
        <f t="shared" si="17"/>
        <v>1977.6351728014993</v>
      </c>
      <c r="J97" s="120">
        <v>504.80476092</v>
      </c>
      <c r="K97" s="8">
        <v>409.12715076999996</v>
      </c>
      <c r="L97" s="8">
        <v>422.79647415</v>
      </c>
      <c r="M97" s="10">
        <f t="shared" si="18"/>
        <v>1336.7283858399999</v>
      </c>
      <c r="N97" s="8">
        <v>392.14810886</v>
      </c>
      <c r="O97" s="8">
        <v>493.49933999</v>
      </c>
      <c r="P97" s="8">
        <v>527.3399357500001</v>
      </c>
      <c r="Q97" s="8">
        <f t="shared" si="19"/>
        <v>1412.9873846</v>
      </c>
    </row>
    <row r="98" spans="1:17" ht="12.75">
      <c r="A98" s="29" t="s">
        <v>137</v>
      </c>
      <c r="B98" s="8">
        <v>735.91536398</v>
      </c>
      <c r="C98" s="8">
        <v>921.6819306500001</v>
      </c>
      <c r="D98" s="8">
        <v>771.34682432</v>
      </c>
      <c r="E98" s="9">
        <f t="shared" si="16"/>
        <v>2428.9441189500003</v>
      </c>
      <c r="F98" s="8">
        <v>776.22692293</v>
      </c>
      <c r="G98" s="8">
        <v>882.8306064504011</v>
      </c>
      <c r="H98" s="8">
        <v>956.1264609</v>
      </c>
      <c r="I98" s="8">
        <f t="shared" si="17"/>
        <v>2615.1839902804013</v>
      </c>
      <c r="J98" s="120">
        <v>784.887628735</v>
      </c>
      <c r="K98" s="8">
        <v>985.4185042900001</v>
      </c>
      <c r="L98" s="8">
        <v>1156.47726676</v>
      </c>
      <c r="M98" s="10">
        <f t="shared" si="18"/>
        <v>2926.7833997850003</v>
      </c>
      <c r="N98" s="8">
        <v>822.58712144</v>
      </c>
      <c r="O98" s="8">
        <v>1177.6426511399998</v>
      </c>
      <c r="P98" s="8">
        <v>1101.53439083</v>
      </c>
      <c r="Q98" s="8">
        <f t="shared" si="19"/>
        <v>3101.76416341</v>
      </c>
    </row>
    <row r="99" spans="1:17" ht="12.75">
      <c r="A99" s="29" t="s">
        <v>138</v>
      </c>
      <c r="B99" s="8">
        <v>79.31994522999999</v>
      </c>
      <c r="C99" s="8">
        <v>24.91827024</v>
      </c>
      <c r="D99" s="8">
        <v>85.84919267000001</v>
      </c>
      <c r="E99" s="9">
        <f t="shared" si="16"/>
        <v>190.08740813999998</v>
      </c>
      <c r="F99" s="8">
        <v>65.91331088</v>
      </c>
      <c r="G99" s="8">
        <v>57.943890991438</v>
      </c>
      <c r="H99" s="8">
        <v>72.3407332</v>
      </c>
      <c r="I99" s="8">
        <f t="shared" si="17"/>
        <v>196.197935071438</v>
      </c>
      <c r="J99" s="120">
        <v>62.13406503</v>
      </c>
      <c r="K99" s="8">
        <v>101.20604437</v>
      </c>
      <c r="L99" s="8">
        <v>83.96269523000001</v>
      </c>
      <c r="M99" s="10">
        <f t="shared" si="18"/>
        <v>247.30280463000003</v>
      </c>
      <c r="N99" s="8">
        <v>80.967268</v>
      </c>
      <c r="O99" s="8">
        <v>66.49496662</v>
      </c>
      <c r="P99" s="8">
        <v>79.66831131999999</v>
      </c>
      <c r="Q99" s="8">
        <f t="shared" si="19"/>
        <v>227.13054594</v>
      </c>
    </row>
    <row r="100" spans="1:17" ht="12.75">
      <c r="A100" s="29" t="s">
        <v>139</v>
      </c>
      <c r="B100" s="8">
        <v>26.140178249999995</v>
      </c>
      <c r="C100" s="8">
        <v>15.571144510000002</v>
      </c>
      <c r="D100" s="8">
        <v>40.43045311</v>
      </c>
      <c r="E100" s="9">
        <f t="shared" si="16"/>
        <v>82.14177587</v>
      </c>
      <c r="F100" s="8">
        <v>21.01691923</v>
      </c>
      <c r="G100" s="8">
        <v>16.425731279436</v>
      </c>
      <c r="H100" s="8">
        <v>17.27496556</v>
      </c>
      <c r="I100" s="8">
        <f t="shared" si="17"/>
        <v>54.717616069436</v>
      </c>
      <c r="J100" s="120">
        <v>12.52374684</v>
      </c>
      <c r="K100" s="8">
        <v>13.51294482</v>
      </c>
      <c r="L100" s="8">
        <v>13.349930650000001</v>
      </c>
      <c r="M100" s="10">
        <f t="shared" si="18"/>
        <v>39.38662231</v>
      </c>
      <c r="N100" s="8">
        <v>23.56890303</v>
      </c>
      <c r="O100" s="8">
        <v>11.3195783</v>
      </c>
      <c r="P100" s="8">
        <v>27.27730387</v>
      </c>
      <c r="Q100" s="8">
        <f t="shared" si="19"/>
        <v>62.1657852</v>
      </c>
    </row>
    <row r="101" spans="1:17" ht="12.75">
      <c r="A101" s="29" t="s">
        <v>140</v>
      </c>
      <c r="B101" s="8">
        <v>0</v>
      </c>
      <c r="C101" s="8">
        <v>3.18657551</v>
      </c>
      <c r="D101" s="8">
        <v>0.74436137</v>
      </c>
      <c r="E101" s="9">
        <f t="shared" si="16"/>
        <v>3.93093688</v>
      </c>
      <c r="F101" s="8">
        <v>0.33267968</v>
      </c>
      <c r="G101" s="8">
        <v>2.761365391879</v>
      </c>
      <c r="H101" s="8">
        <v>2.25270385</v>
      </c>
      <c r="I101" s="8">
        <f t="shared" si="17"/>
        <v>5.346748921879</v>
      </c>
      <c r="J101" s="120">
        <v>0.5907421799999999</v>
      </c>
      <c r="K101" s="8">
        <v>1.7278955200000001</v>
      </c>
      <c r="L101" s="8">
        <v>2.69615302</v>
      </c>
      <c r="M101" s="10">
        <f t="shared" si="18"/>
        <v>5.014790720000001</v>
      </c>
      <c r="N101" s="8">
        <v>1.4517861200000002</v>
      </c>
      <c r="O101" s="8">
        <v>0.700231</v>
      </c>
      <c r="P101" s="8">
        <v>1.265212</v>
      </c>
      <c r="Q101" s="8">
        <f t="shared" si="19"/>
        <v>3.41722912</v>
      </c>
    </row>
    <row r="102" spans="1:17" ht="12.75">
      <c r="A102" s="29" t="s">
        <v>141</v>
      </c>
      <c r="B102" s="8">
        <v>0</v>
      </c>
      <c r="C102" s="8">
        <v>0</v>
      </c>
      <c r="D102" s="8">
        <v>0</v>
      </c>
      <c r="E102" s="9">
        <f t="shared" si="16"/>
        <v>0</v>
      </c>
      <c r="F102" s="8">
        <v>0</v>
      </c>
      <c r="G102" s="8">
        <v>3.194065205964</v>
      </c>
      <c r="H102" s="8">
        <v>0</v>
      </c>
      <c r="I102" s="8">
        <f t="shared" si="17"/>
        <v>3.194065205964</v>
      </c>
      <c r="J102" s="120">
        <v>0.543368</v>
      </c>
      <c r="K102" s="8">
        <v>7.658268789999999</v>
      </c>
      <c r="L102" s="8">
        <v>3.14365027</v>
      </c>
      <c r="M102" s="10">
        <f t="shared" si="18"/>
        <v>11.345287059999999</v>
      </c>
      <c r="N102" s="8">
        <v>6.17613609</v>
      </c>
      <c r="O102" s="8">
        <v>7.66597999</v>
      </c>
      <c r="P102" s="8">
        <v>7.57817504</v>
      </c>
      <c r="Q102" s="8">
        <f t="shared" si="19"/>
        <v>21.42029112</v>
      </c>
    </row>
    <row r="103" spans="1:17" ht="12.75">
      <c r="A103" s="29" t="s">
        <v>142</v>
      </c>
      <c r="B103" s="8">
        <v>46.80403078</v>
      </c>
      <c r="C103" s="8">
        <v>32.888610619999994</v>
      </c>
      <c r="D103" s="8">
        <v>26.0603122</v>
      </c>
      <c r="E103" s="9">
        <f t="shared" si="16"/>
        <v>105.75295359999998</v>
      </c>
      <c r="F103" s="8">
        <v>11.144964710000002</v>
      </c>
      <c r="G103" s="8">
        <v>48.071997204191995</v>
      </c>
      <c r="H103" s="8">
        <v>69.76442614</v>
      </c>
      <c r="I103" s="8">
        <f t="shared" si="17"/>
        <v>128.981388054192</v>
      </c>
      <c r="J103" s="120">
        <v>109.48689523000002</v>
      </c>
      <c r="K103" s="8">
        <v>121.18507253</v>
      </c>
      <c r="L103" s="8">
        <v>53.227950709999995</v>
      </c>
      <c r="M103" s="10">
        <f t="shared" si="18"/>
        <v>283.89991847000005</v>
      </c>
      <c r="N103" s="8">
        <v>38.55152167</v>
      </c>
      <c r="O103" s="8">
        <v>17.003813810000004</v>
      </c>
      <c r="P103" s="8">
        <v>30.425020939999996</v>
      </c>
      <c r="Q103" s="8">
        <f t="shared" si="19"/>
        <v>85.98035641999999</v>
      </c>
    </row>
    <row r="104" spans="1:17" ht="12.75">
      <c r="A104" s="29" t="s">
        <v>143</v>
      </c>
      <c r="B104" s="8">
        <v>31.625512510000004</v>
      </c>
      <c r="C104" s="8">
        <v>65.80696660999999</v>
      </c>
      <c r="D104" s="8">
        <v>74.78960674000001</v>
      </c>
      <c r="E104" s="9">
        <f t="shared" si="16"/>
        <v>172.22208586</v>
      </c>
      <c r="F104" s="8">
        <v>42.9342506</v>
      </c>
      <c r="G104" s="8">
        <v>101.64900401422202</v>
      </c>
      <c r="H104" s="8">
        <v>56.556602569999995</v>
      </c>
      <c r="I104" s="8">
        <f t="shared" si="17"/>
        <v>201.13985718422202</v>
      </c>
      <c r="J104" s="120">
        <v>91.16955612000001</v>
      </c>
      <c r="K104" s="8">
        <v>48.35835719</v>
      </c>
      <c r="L104" s="8">
        <v>42.91439993000001</v>
      </c>
      <c r="M104" s="10">
        <f t="shared" si="18"/>
        <v>182.44231324</v>
      </c>
      <c r="N104" s="8">
        <v>67.90281531000001</v>
      </c>
      <c r="O104" s="8">
        <v>37.11979733</v>
      </c>
      <c r="P104" s="8">
        <v>53.95750868</v>
      </c>
      <c r="Q104" s="8">
        <f t="shared" si="19"/>
        <v>158.98012132</v>
      </c>
    </row>
    <row r="105" spans="1:17" ht="12.75">
      <c r="A105" s="29" t="s">
        <v>144</v>
      </c>
      <c r="B105" s="8">
        <v>1364.26490792</v>
      </c>
      <c r="C105" s="8">
        <v>125.52982500000002</v>
      </c>
      <c r="D105" s="8">
        <v>94.01215629000001</v>
      </c>
      <c r="E105" s="9">
        <f t="shared" si="16"/>
        <v>1583.80688921</v>
      </c>
      <c r="F105" s="8">
        <v>204.62617391000003</v>
      </c>
      <c r="G105" s="8">
        <v>284.141940603964</v>
      </c>
      <c r="H105" s="8">
        <v>140.53580072</v>
      </c>
      <c r="I105" s="8">
        <f t="shared" si="17"/>
        <v>629.3039152339641</v>
      </c>
      <c r="J105" s="120">
        <v>175.12888781</v>
      </c>
      <c r="K105" s="8">
        <v>151.28626678</v>
      </c>
      <c r="L105" s="8">
        <v>104.01201723999999</v>
      </c>
      <c r="M105" s="10">
        <f t="shared" si="18"/>
        <v>430.42717183</v>
      </c>
      <c r="N105" s="8">
        <v>150.59798283</v>
      </c>
      <c r="O105" s="8">
        <v>100.78380550000001</v>
      </c>
      <c r="P105" s="8">
        <v>108.39684953999999</v>
      </c>
      <c r="Q105" s="8">
        <f t="shared" si="19"/>
        <v>359.77863787</v>
      </c>
    </row>
    <row r="106" spans="1:17" ht="12.75">
      <c r="A106" s="29" t="s">
        <v>145</v>
      </c>
      <c r="B106" s="8">
        <v>57.07751678000001</v>
      </c>
      <c r="C106" s="8">
        <v>83.21419347</v>
      </c>
      <c r="D106" s="8">
        <v>104.16482194</v>
      </c>
      <c r="E106" s="9">
        <f t="shared" si="16"/>
        <v>244.45653219</v>
      </c>
      <c r="F106" s="8">
        <v>70.41969415999999</v>
      </c>
      <c r="G106" s="8">
        <v>108.242065811107</v>
      </c>
      <c r="H106" s="8">
        <v>100.95891162</v>
      </c>
      <c r="I106" s="8">
        <f t="shared" si="17"/>
        <v>279.620671591107</v>
      </c>
      <c r="J106" s="120">
        <v>106.04076817</v>
      </c>
      <c r="K106" s="8">
        <v>99.33860573</v>
      </c>
      <c r="L106" s="8">
        <v>72.98781475</v>
      </c>
      <c r="M106" s="10">
        <f t="shared" si="18"/>
        <v>278.36718865</v>
      </c>
      <c r="N106" s="8">
        <v>52.45830782</v>
      </c>
      <c r="O106" s="8">
        <v>109.03593431</v>
      </c>
      <c r="P106" s="8">
        <v>61.20985775</v>
      </c>
      <c r="Q106" s="8">
        <f t="shared" si="19"/>
        <v>222.70409988</v>
      </c>
    </row>
    <row r="107" spans="1:17" ht="12.75">
      <c r="A107" s="29" t="s">
        <v>146</v>
      </c>
      <c r="B107" s="8">
        <v>33.98985172</v>
      </c>
      <c r="C107" s="8">
        <v>47.371118339999995</v>
      </c>
      <c r="D107" s="8">
        <v>90.55844135</v>
      </c>
      <c r="E107" s="9">
        <f t="shared" si="16"/>
        <v>171.91941141</v>
      </c>
      <c r="F107" s="8">
        <v>27.71840207</v>
      </c>
      <c r="G107" s="8">
        <v>43.296215509131</v>
      </c>
      <c r="H107" s="8">
        <v>31.024480399999998</v>
      </c>
      <c r="I107" s="8">
        <f t="shared" si="17"/>
        <v>102.039097979131</v>
      </c>
      <c r="J107" s="120">
        <v>51.977302810000005</v>
      </c>
      <c r="K107" s="8">
        <v>57.21863719</v>
      </c>
      <c r="L107" s="8">
        <v>48.897723909999996</v>
      </c>
      <c r="M107" s="10">
        <f t="shared" si="18"/>
        <v>158.09366391</v>
      </c>
      <c r="N107" s="8">
        <v>54.99353093</v>
      </c>
      <c r="O107" s="8">
        <v>15.289662649999999</v>
      </c>
      <c r="P107" s="8">
        <v>36.21565562</v>
      </c>
      <c r="Q107" s="8">
        <f t="shared" si="19"/>
        <v>106.4988492</v>
      </c>
    </row>
    <row r="108" spans="1:17" ht="12.75">
      <c r="A108" s="29" t="s">
        <v>147</v>
      </c>
      <c r="B108" s="8">
        <v>4.18856514</v>
      </c>
      <c r="C108" s="8">
        <v>3.8178840599999995</v>
      </c>
      <c r="D108" s="8">
        <v>205.22549859</v>
      </c>
      <c r="E108" s="9">
        <f t="shared" si="16"/>
        <v>213.23194779</v>
      </c>
      <c r="F108" s="8">
        <v>22.834355</v>
      </c>
      <c r="G108" s="8">
        <v>29.365040405</v>
      </c>
      <c r="H108" s="8">
        <v>151.19020447999998</v>
      </c>
      <c r="I108" s="8">
        <f t="shared" si="17"/>
        <v>203.38959988499997</v>
      </c>
      <c r="J108" s="120">
        <v>3.11712234</v>
      </c>
      <c r="K108" s="8">
        <v>4.500289</v>
      </c>
      <c r="L108" s="8">
        <v>15.17890876</v>
      </c>
      <c r="M108" s="10">
        <f t="shared" si="18"/>
        <v>22.796320100000003</v>
      </c>
      <c r="N108" s="8">
        <v>125.70198978999998</v>
      </c>
      <c r="O108" s="8">
        <v>5.770954</v>
      </c>
      <c r="P108" s="8">
        <v>6.07990955</v>
      </c>
      <c r="Q108" s="8">
        <f t="shared" si="19"/>
        <v>137.55285333999998</v>
      </c>
    </row>
    <row r="109" spans="1:17" ht="12.75">
      <c r="A109" s="29" t="s">
        <v>148</v>
      </c>
      <c r="B109" s="8">
        <v>0</v>
      </c>
      <c r="C109" s="8">
        <v>3.332882</v>
      </c>
      <c r="D109" s="8">
        <v>0</v>
      </c>
      <c r="E109" s="9">
        <f aca="true" t="shared" si="20" ref="E109:E122">SUM(B109:D109)</f>
        <v>3.332882</v>
      </c>
      <c r="F109" s="8">
        <v>0</v>
      </c>
      <c r="G109" s="8">
        <v>0</v>
      </c>
      <c r="H109" s="8">
        <v>0</v>
      </c>
      <c r="I109" s="8">
        <f aca="true" t="shared" si="21" ref="I109:I122">SUM(F109:H109)</f>
        <v>0</v>
      </c>
      <c r="J109" s="35">
        <v>0</v>
      </c>
      <c r="K109" s="8">
        <v>11.20370076</v>
      </c>
      <c r="L109" s="8">
        <v>6.43423729</v>
      </c>
      <c r="M109" s="10">
        <f aca="true" t="shared" si="22" ref="M109:M122">SUM(J109:L109)</f>
        <v>17.637938050000002</v>
      </c>
      <c r="N109" s="8">
        <v>15.569554</v>
      </c>
      <c r="O109" s="8">
        <v>11.636567</v>
      </c>
      <c r="P109" s="8">
        <v>9.35343024</v>
      </c>
      <c r="Q109" s="8">
        <f aca="true" t="shared" si="23" ref="Q109:Q122">SUM(N109:P109)</f>
        <v>36.55955124</v>
      </c>
    </row>
    <row r="110" spans="1:17" ht="12.75">
      <c r="A110" s="29" t="s">
        <v>149</v>
      </c>
      <c r="B110" s="8">
        <v>609.32590218</v>
      </c>
      <c r="C110" s="8">
        <v>497.45797891</v>
      </c>
      <c r="D110" s="8">
        <v>558.62941403</v>
      </c>
      <c r="E110" s="9">
        <f t="shared" si="20"/>
        <v>1665.41329512</v>
      </c>
      <c r="F110" s="8">
        <v>457.14448761</v>
      </c>
      <c r="G110" s="8">
        <v>632.131536497953</v>
      </c>
      <c r="H110" s="8">
        <v>332.92791544</v>
      </c>
      <c r="I110" s="8">
        <f t="shared" si="21"/>
        <v>1422.2039395479528</v>
      </c>
      <c r="J110" s="35">
        <v>376.01021957000006</v>
      </c>
      <c r="K110" s="8">
        <v>808.4805615900002</v>
      </c>
      <c r="L110" s="8">
        <v>537.6875643799999</v>
      </c>
      <c r="M110" s="10">
        <f t="shared" si="22"/>
        <v>1722.1783455400002</v>
      </c>
      <c r="N110" s="8">
        <v>401.57706271000006</v>
      </c>
      <c r="O110" s="8">
        <v>647.3587350600001</v>
      </c>
      <c r="P110" s="8">
        <v>376.51520482</v>
      </c>
      <c r="Q110" s="8">
        <f t="shared" si="23"/>
        <v>1425.4510025900001</v>
      </c>
    </row>
    <row r="111" spans="1:17" ht="12.75">
      <c r="A111" s="29" t="s">
        <v>150</v>
      </c>
      <c r="B111" s="8">
        <v>0</v>
      </c>
      <c r="C111" s="8">
        <v>0</v>
      </c>
      <c r="D111" s="8">
        <v>0</v>
      </c>
      <c r="E111" s="9">
        <f t="shared" si="20"/>
        <v>0</v>
      </c>
      <c r="F111" s="8">
        <v>0.8568033100000001</v>
      </c>
      <c r="G111" s="8">
        <v>0.853649677111</v>
      </c>
      <c r="H111" s="8">
        <v>0.4650241699999999</v>
      </c>
      <c r="I111" s="8">
        <f t="shared" si="21"/>
        <v>2.175477157111</v>
      </c>
      <c r="J111" s="35">
        <v>0.39144206</v>
      </c>
      <c r="K111" s="8">
        <v>5.28715</v>
      </c>
      <c r="L111" s="8">
        <v>0.07258236</v>
      </c>
      <c r="M111" s="10">
        <f t="shared" si="22"/>
        <v>5.75117442</v>
      </c>
      <c r="N111" s="8">
        <v>0.06956402</v>
      </c>
      <c r="O111" s="8">
        <v>0.37931976</v>
      </c>
      <c r="P111" s="8">
        <v>2.5897842900000003</v>
      </c>
      <c r="Q111" s="8">
        <f t="shared" si="23"/>
        <v>3.0386680700000004</v>
      </c>
    </row>
    <row r="112" spans="1:17" ht="12.75">
      <c r="A112" s="29" t="s">
        <v>151</v>
      </c>
      <c r="B112" s="8">
        <v>30.76093163</v>
      </c>
      <c r="C112" s="8">
        <v>51.36148598999999</v>
      </c>
      <c r="D112" s="8">
        <v>22.498011759999997</v>
      </c>
      <c r="E112" s="9">
        <f t="shared" si="20"/>
        <v>104.62042937999999</v>
      </c>
      <c r="F112" s="8">
        <v>39.27628758</v>
      </c>
      <c r="G112" s="8">
        <v>72.177914717608</v>
      </c>
      <c r="H112" s="8">
        <v>54.22381137</v>
      </c>
      <c r="I112" s="8">
        <f t="shared" si="21"/>
        <v>165.678013667608</v>
      </c>
      <c r="J112" s="35">
        <v>80.82888492000001</v>
      </c>
      <c r="K112" s="8">
        <v>21.16601232</v>
      </c>
      <c r="L112" s="8">
        <v>33.45925906</v>
      </c>
      <c r="M112" s="10">
        <f t="shared" si="22"/>
        <v>135.4541563</v>
      </c>
      <c r="N112" s="8">
        <v>55.67753433</v>
      </c>
      <c r="O112" s="8">
        <v>33.66804318</v>
      </c>
      <c r="P112" s="8">
        <v>20.55951725</v>
      </c>
      <c r="Q112" s="8">
        <f t="shared" si="23"/>
        <v>109.90509476</v>
      </c>
    </row>
    <row r="113" spans="1:17" ht="12.75">
      <c r="A113" s="29" t="s">
        <v>152</v>
      </c>
      <c r="B113" s="8">
        <v>53.79836207</v>
      </c>
      <c r="C113" s="8">
        <v>99.61973144</v>
      </c>
      <c r="D113" s="8">
        <v>49.81858857</v>
      </c>
      <c r="E113" s="9">
        <f t="shared" si="20"/>
        <v>203.23668208</v>
      </c>
      <c r="F113" s="8">
        <v>80.38741530000001</v>
      </c>
      <c r="G113" s="8">
        <v>56.207752572575004</v>
      </c>
      <c r="H113" s="8">
        <v>37.04576532000001</v>
      </c>
      <c r="I113" s="8">
        <f t="shared" si="21"/>
        <v>173.64093319257503</v>
      </c>
      <c r="J113" s="35">
        <v>43.11293333</v>
      </c>
      <c r="K113" s="8">
        <v>39.42273238</v>
      </c>
      <c r="L113" s="8">
        <v>71.79934919</v>
      </c>
      <c r="M113" s="10">
        <f t="shared" si="22"/>
        <v>154.33501489999998</v>
      </c>
      <c r="N113" s="8">
        <v>47.544383429999996</v>
      </c>
      <c r="O113" s="8">
        <v>42.27072771</v>
      </c>
      <c r="P113" s="8">
        <v>53.089759060000006</v>
      </c>
      <c r="Q113" s="8">
        <f t="shared" si="23"/>
        <v>142.9048702</v>
      </c>
    </row>
    <row r="114" spans="1:17" ht="12.75">
      <c r="A114" s="34" t="s">
        <v>154</v>
      </c>
      <c r="B114" s="52">
        <v>50.95508287</v>
      </c>
      <c r="C114" s="8">
        <v>86.81491997999998</v>
      </c>
      <c r="D114" s="8">
        <v>97.81267123</v>
      </c>
      <c r="E114" s="9">
        <f t="shared" si="20"/>
        <v>235.58267407999998</v>
      </c>
      <c r="F114" s="8">
        <v>83.62501167</v>
      </c>
      <c r="G114" s="8">
        <v>84.435423520245</v>
      </c>
      <c r="H114" s="8">
        <v>99.40658437</v>
      </c>
      <c r="I114" s="8">
        <f t="shared" si="21"/>
        <v>267.46701956024503</v>
      </c>
      <c r="J114" s="35">
        <v>139.37904372</v>
      </c>
      <c r="K114" s="8">
        <v>93.69991243999999</v>
      </c>
      <c r="L114" s="8">
        <v>76.51092444</v>
      </c>
      <c r="M114" s="10">
        <f t="shared" si="22"/>
        <v>309.5898806</v>
      </c>
      <c r="N114" s="8">
        <v>73.45650391999999</v>
      </c>
      <c r="O114" s="8">
        <v>127.41253791000001</v>
      </c>
      <c r="P114" s="8">
        <v>222.08795351999999</v>
      </c>
      <c r="Q114" s="8">
        <f t="shared" si="23"/>
        <v>422.95699535</v>
      </c>
    </row>
    <row r="115" spans="1:17" ht="12.75">
      <c r="A115" s="29" t="s">
        <v>155</v>
      </c>
      <c r="B115" s="8">
        <v>0</v>
      </c>
      <c r="C115" s="8">
        <v>0</v>
      </c>
      <c r="D115" s="8">
        <v>0.25</v>
      </c>
      <c r="E115" s="9">
        <f t="shared" si="20"/>
        <v>0.25</v>
      </c>
      <c r="F115" s="8">
        <v>0</v>
      </c>
      <c r="G115" s="8">
        <v>0</v>
      </c>
      <c r="H115" s="8">
        <v>5.516900440000001</v>
      </c>
      <c r="I115" s="8">
        <f t="shared" si="21"/>
        <v>5.516900440000001</v>
      </c>
      <c r="J115" s="35">
        <v>0.05</v>
      </c>
      <c r="K115" s="8">
        <v>0</v>
      </c>
      <c r="L115" s="8">
        <v>0.443661</v>
      </c>
      <c r="M115" s="10">
        <f t="shared" si="22"/>
        <v>0.493661</v>
      </c>
      <c r="N115" s="8">
        <v>17.7660457</v>
      </c>
      <c r="O115" s="8">
        <v>10.0848681</v>
      </c>
      <c r="P115" s="8">
        <v>0</v>
      </c>
      <c r="Q115" s="8">
        <f t="shared" si="23"/>
        <v>27.8509138</v>
      </c>
    </row>
    <row r="116" spans="1:17" ht="12.75">
      <c r="A116" s="29" t="s">
        <v>156</v>
      </c>
      <c r="B116" s="8">
        <v>1730.1420635800002</v>
      </c>
      <c r="C116" s="8">
        <v>3657.30863951</v>
      </c>
      <c r="D116" s="8">
        <v>1739.6219619199999</v>
      </c>
      <c r="E116" s="9">
        <f t="shared" si="20"/>
        <v>7127.0726650100005</v>
      </c>
      <c r="F116" s="8">
        <v>2054.89515767</v>
      </c>
      <c r="G116" s="8">
        <v>3267.2850551522392</v>
      </c>
      <c r="H116" s="8">
        <v>2260.97422455</v>
      </c>
      <c r="I116" s="8">
        <f t="shared" si="21"/>
        <v>7583.154437372239</v>
      </c>
      <c r="J116" s="35">
        <v>2639.4349787</v>
      </c>
      <c r="K116" s="8">
        <v>4449.6848855</v>
      </c>
      <c r="L116" s="8">
        <v>2284.52588467</v>
      </c>
      <c r="M116" s="10">
        <f t="shared" si="22"/>
        <v>9373.64574887</v>
      </c>
      <c r="N116" s="8">
        <v>2458.0653024300004</v>
      </c>
      <c r="O116" s="8">
        <v>3208.55118999</v>
      </c>
      <c r="P116" s="8">
        <v>2128.7073558399998</v>
      </c>
      <c r="Q116" s="8">
        <f t="shared" si="23"/>
        <v>7795.32384826</v>
      </c>
    </row>
    <row r="117" spans="1:17" ht="12.75">
      <c r="A117" s="29" t="s">
        <v>157</v>
      </c>
      <c r="B117" s="8">
        <v>0</v>
      </c>
      <c r="C117" s="8">
        <v>0.5552592900000001</v>
      </c>
      <c r="D117" s="8">
        <v>0</v>
      </c>
      <c r="E117" s="9">
        <f t="shared" si="20"/>
        <v>0.5552592900000001</v>
      </c>
      <c r="F117" s="8">
        <v>1E-06</v>
      </c>
      <c r="G117" s="8">
        <v>0</v>
      </c>
      <c r="H117" s="8">
        <v>14.348367</v>
      </c>
      <c r="I117" s="8">
        <f t="shared" si="21"/>
        <v>14.348367999999999</v>
      </c>
      <c r="J117" s="35">
        <v>3.2236831899999996</v>
      </c>
      <c r="K117" s="8">
        <v>160.7206052</v>
      </c>
      <c r="L117" s="8">
        <v>24.462691</v>
      </c>
      <c r="M117" s="10">
        <f t="shared" si="22"/>
        <v>188.40697939</v>
      </c>
      <c r="N117" s="8">
        <v>15.602817579999998</v>
      </c>
      <c r="O117" s="8">
        <v>5.04926</v>
      </c>
      <c r="P117" s="8">
        <v>13.831402970000001</v>
      </c>
      <c r="Q117" s="8">
        <f t="shared" si="23"/>
        <v>34.483480549999996</v>
      </c>
    </row>
    <row r="118" spans="1:17" ht="12.75">
      <c r="A118" s="29" t="s">
        <v>158</v>
      </c>
      <c r="B118" s="8">
        <v>203.64801637</v>
      </c>
      <c r="C118" s="8">
        <v>314.41765216000005</v>
      </c>
      <c r="D118" s="8">
        <v>452.8465704100001</v>
      </c>
      <c r="E118" s="9">
        <f t="shared" si="20"/>
        <v>970.9122389400002</v>
      </c>
      <c r="F118" s="8">
        <v>205.142044</v>
      </c>
      <c r="G118" s="8">
        <v>232.427953551453</v>
      </c>
      <c r="H118" s="8">
        <v>214.38071620999997</v>
      </c>
      <c r="I118" s="8">
        <f t="shared" si="21"/>
        <v>651.9507137614529</v>
      </c>
      <c r="J118" s="35">
        <v>256.2418199400001</v>
      </c>
      <c r="K118" s="8">
        <v>390.4890548399996</v>
      </c>
      <c r="L118" s="8">
        <v>384.24079896000006</v>
      </c>
      <c r="M118" s="10">
        <f t="shared" si="22"/>
        <v>1030.9716737399997</v>
      </c>
      <c r="N118" s="8">
        <v>261.10355992</v>
      </c>
      <c r="O118" s="8">
        <v>242.56534925999998</v>
      </c>
      <c r="P118" s="8">
        <v>305.82335172999996</v>
      </c>
      <c r="Q118" s="8">
        <f t="shared" si="23"/>
        <v>809.4922609099999</v>
      </c>
    </row>
    <row r="119" spans="1:17" ht="12.75">
      <c r="A119" s="29" t="s">
        <v>159</v>
      </c>
      <c r="B119" s="8">
        <v>634.24520207</v>
      </c>
      <c r="C119" s="8">
        <v>508.32941086000005</v>
      </c>
      <c r="D119" s="8">
        <v>643.25146317</v>
      </c>
      <c r="E119" s="9">
        <f t="shared" si="20"/>
        <v>1785.8260761000001</v>
      </c>
      <c r="F119" s="8">
        <v>707.1507159999999</v>
      </c>
      <c r="G119" s="8">
        <v>902.9773887631189</v>
      </c>
      <c r="H119" s="8">
        <v>998.81720423</v>
      </c>
      <c r="I119" s="8">
        <f t="shared" si="21"/>
        <v>2608.9453089931185</v>
      </c>
      <c r="J119" s="35">
        <v>1080.27339092</v>
      </c>
      <c r="K119" s="8">
        <v>612.7385271100002</v>
      </c>
      <c r="L119" s="8">
        <v>735.99572139</v>
      </c>
      <c r="M119" s="10">
        <f t="shared" si="22"/>
        <v>2429.0076394200005</v>
      </c>
      <c r="N119" s="8">
        <v>825.0655086699999</v>
      </c>
      <c r="O119" s="8">
        <v>874.07518243</v>
      </c>
      <c r="P119" s="8">
        <v>440.16597613</v>
      </c>
      <c r="Q119" s="8">
        <f t="shared" si="23"/>
        <v>2139.30666723</v>
      </c>
    </row>
    <row r="120" spans="1:17" ht="12.75">
      <c r="A120" s="29" t="s">
        <v>160</v>
      </c>
      <c r="B120" s="8">
        <v>7.368433690000001</v>
      </c>
      <c r="C120" s="8">
        <v>8.17069229</v>
      </c>
      <c r="D120" s="8">
        <v>10.85913565</v>
      </c>
      <c r="E120" s="9">
        <f t="shared" si="20"/>
        <v>26.39826163</v>
      </c>
      <c r="F120" s="8">
        <v>9.83011471</v>
      </c>
      <c r="G120" s="8">
        <v>21.13093598</v>
      </c>
      <c r="H120" s="8">
        <v>13.760718489999999</v>
      </c>
      <c r="I120" s="8">
        <f t="shared" si="21"/>
        <v>44.721769179999995</v>
      </c>
      <c r="J120" s="35">
        <v>16.790102989999998</v>
      </c>
      <c r="K120" s="8">
        <v>20.14451093</v>
      </c>
      <c r="L120" s="8">
        <v>18.317704420000002</v>
      </c>
      <c r="M120" s="10">
        <f t="shared" si="22"/>
        <v>55.25231834</v>
      </c>
      <c r="N120" s="8">
        <v>78.68263223</v>
      </c>
      <c r="O120" s="8">
        <v>74.43900097999999</v>
      </c>
      <c r="P120" s="8">
        <v>24.373638879999998</v>
      </c>
      <c r="Q120" s="8">
        <f t="shared" si="23"/>
        <v>177.49527208999996</v>
      </c>
    </row>
    <row r="121" spans="1:17" ht="12.75">
      <c r="A121" s="29" t="s">
        <v>153</v>
      </c>
      <c r="B121" s="52">
        <v>0.212186</v>
      </c>
      <c r="C121" s="15">
        <v>0</v>
      </c>
      <c r="D121" s="8">
        <v>0</v>
      </c>
      <c r="E121" s="9">
        <f t="shared" si="20"/>
        <v>0.212186</v>
      </c>
      <c r="F121" s="8">
        <v>0</v>
      </c>
      <c r="G121" s="8">
        <v>0</v>
      </c>
      <c r="H121" s="8">
        <v>0</v>
      </c>
      <c r="I121" s="8">
        <f t="shared" si="21"/>
        <v>0</v>
      </c>
      <c r="J121" s="8">
        <v>0</v>
      </c>
      <c r="K121" s="15">
        <v>0</v>
      </c>
      <c r="L121" s="8">
        <v>0.07180298000000002</v>
      </c>
      <c r="M121" s="10">
        <f>SUM(J121:L121)</f>
        <v>0.07180298000000002</v>
      </c>
      <c r="N121" s="8">
        <v>0</v>
      </c>
      <c r="O121" s="8">
        <v>0</v>
      </c>
      <c r="P121" s="8">
        <v>6.46287678</v>
      </c>
      <c r="Q121" s="8">
        <f>SUM(N121:P121)</f>
        <v>6.46287678</v>
      </c>
    </row>
    <row r="122" spans="1:17" ht="12.75">
      <c r="A122" s="29" t="s">
        <v>84</v>
      </c>
      <c r="B122" s="8">
        <v>29865.392871749904</v>
      </c>
      <c r="C122" s="8">
        <v>30815.067874910004</v>
      </c>
      <c r="D122" s="8">
        <v>31134.497257679985</v>
      </c>
      <c r="E122" s="9">
        <f t="shared" si="20"/>
        <v>91814.95800433989</v>
      </c>
      <c r="F122" s="8">
        <f>33368.02203086+0.0220173400011845</f>
        <v>33368.0440482</v>
      </c>
      <c r="G122" s="8">
        <v>30177.523456493916</v>
      </c>
      <c r="H122" s="8">
        <v>39429.68560725011</v>
      </c>
      <c r="I122" s="8">
        <f t="shared" si="21"/>
        <v>102975.25311194402</v>
      </c>
      <c r="J122" s="121">
        <v>38871.88285998005</v>
      </c>
      <c r="K122" s="8">
        <v>32101.51192406995</v>
      </c>
      <c r="L122" s="8">
        <v>34587.312321051075</v>
      </c>
      <c r="M122" s="10">
        <f t="shared" si="22"/>
        <v>105560.70710510109</v>
      </c>
      <c r="N122" s="8">
        <v>33838.436721390004</v>
      </c>
      <c r="O122" s="8">
        <f>28183.03265726+0.0391558499541134</f>
        <v>28183.071813109953</v>
      </c>
      <c r="P122" s="8">
        <v>25572.785318869937</v>
      </c>
      <c r="Q122" s="8">
        <f t="shared" si="23"/>
        <v>87594.29385336989</v>
      </c>
    </row>
    <row r="123" spans="1:17" ht="12.75">
      <c r="A123" s="16" t="s">
        <v>36</v>
      </c>
      <c r="B123" s="17">
        <f aca="true" t="shared" si="24" ref="B123:Q123">SUM(B44:B122)</f>
        <v>67302.0928535399</v>
      </c>
      <c r="C123" s="17">
        <f t="shared" si="24"/>
        <v>75189.82723803</v>
      </c>
      <c r="D123" s="17">
        <f t="shared" si="24"/>
        <v>70657.47709861999</v>
      </c>
      <c r="E123" s="17">
        <f t="shared" si="24"/>
        <v>211339.0894455599</v>
      </c>
      <c r="F123" s="17">
        <f t="shared" si="24"/>
        <v>84357.58631758002</v>
      </c>
      <c r="G123" s="17">
        <f t="shared" si="24"/>
        <v>82753.6792921776</v>
      </c>
      <c r="H123" s="17">
        <f t="shared" si="24"/>
        <v>141530.78987471008</v>
      </c>
      <c r="I123" s="17">
        <f t="shared" si="24"/>
        <v>308642.0554844677</v>
      </c>
      <c r="J123" s="17">
        <f t="shared" si="24"/>
        <v>90765.85146758208</v>
      </c>
      <c r="K123" s="17">
        <f t="shared" si="24"/>
        <v>83649.40778067996</v>
      </c>
      <c r="L123" s="17">
        <f t="shared" si="24"/>
        <v>80335.30527244107</v>
      </c>
      <c r="M123" s="17">
        <f t="shared" si="24"/>
        <v>251857.35814761303</v>
      </c>
      <c r="N123" s="17">
        <f t="shared" si="24"/>
        <v>76337.51055626999</v>
      </c>
      <c r="O123" s="17">
        <f t="shared" si="24"/>
        <v>71614.39450013996</v>
      </c>
      <c r="P123" s="17">
        <f t="shared" si="24"/>
        <v>65685.44492643295</v>
      </c>
      <c r="Q123" s="17">
        <f t="shared" si="24"/>
        <v>211333.1921799629</v>
      </c>
    </row>
    <row r="124" spans="1:17" ht="12.75">
      <c r="A124" s="34" t="s">
        <v>270</v>
      </c>
      <c r="B124" s="8">
        <v>4579.608903439999</v>
      </c>
      <c r="C124" s="8">
        <v>5580.71480787</v>
      </c>
      <c r="D124" s="8">
        <v>6857.73284227</v>
      </c>
      <c r="E124" s="9">
        <f>SUM(B124:D124)</f>
        <v>17018.05655358</v>
      </c>
      <c r="F124" s="8">
        <v>6108.547878449999</v>
      </c>
      <c r="G124" s="8">
        <v>4780.140996950001</v>
      </c>
      <c r="H124" s="8">
        <v>3332.92182345</v>
      </c>
      <c r="I124" s="8">
        <f>SUM(F124:H124)</f>
        <v>14221.61069885</v>
      </c>
      <c r="J124" s="8">
        <v>8212.25645695</v>
      </c>
      <c r="K124" s="8">
        <v>4869.77133623</v>
      </c>
      <c r="L124" s="8">
        <v>4139.87513415</v>
      </c>
      <c r="M124" s="9">
        <f>SUM(J124:L124)</f>
        <v>17221.90292733</v>
      </c>
      <c r="N124" s="8">
        <v>4188.24459297</v>
      </c>
      <c r="O124" s="8">
        <v>5151.18773142</v>
      </c>
      <c r="P124" s="8">
        <v>4062.22250007</v>
      </c>
      <c r="Q124" s="8">
        <f>SUM(N124:P124)</f>
        <v>13401.65482446</v>
      </c>
    </row>
    <row r="125" spans="1:17" ht="12.75">
      <c r="A125" s="29" t="s">
        <v>39</v>
      </c>
      <c r="B125" s="8">
        <v>7192.3687743</v>
      </c>
      <c r="C125" s="8">
        <v>8056.90557218</v>
      </c>
      <c r="D125" s="8">
        <v>7271.08263983</v>
      </c>
      <c r="E125" s="9">
        <f>SUM(B125:D125)</f>
        <v>22520.35698631</v>
      </c>
      <c r="F125" s="8">
        <v>7130.11623888</v>
      </c>
      <c r="G125" s="8">
        <v>7458.9650942200005</v>
      </c>
      <c r="H125" s="8">
        <v>6914.637299360001</v>
      </c>
      <c r="I125" s="8">
        <f>SUM(F125:H125)</f>
        <v>21503.71863246</v>
      </c>
      <c r="J125" s="8">
        <v>7831.115282320001</v>
      </c>
      <c r="K125" s="8">
        <v>6830.62041153</v>
      </c>
      <c r="L125" s="8">
        <v>7971.73574446</v>
      </c>
      <c r="M125" s="9">
        <f>SUM(J125:L125)</f>
        <v>22633.47143831</v>
      </c>
      <c r="N125" s="8">
        <v>6478.7065832299995</v>
      </c>
      <c r="O125" s="8">
        <v>7365.651263210001</v>
      </c>
      <c r="P125" s="8">
        <v>8403.490296650001</v>
      </c>
      <c r="Q125" s="8">
        <f>SUM(N125:P125)</f>
        <v>22247.848143090003</v>
      </c>
    </row>
    <row r="126" spans="1:17" ht="12.75">
      <c r="A126" s="29" t="s">
        <v>40</v>
      </c>
      <c r="B126" s="8">
        <v>553.28422126</v>
      </c>
      <c r="C126" s="8">
        <v>673.6092258</v>
      </c>
      <c r="D126" s="8">
        <v>484.66835226000006</v>
      </c>
      <c r="E126" s="9">
        <f>SUM(B126:D126)</f>
        <v>1711.56179932</v>
      </c>
      <c r="F126" s="8">
        <v>1112.3024880599999</v>
      </c>
      <c r="G126" s="8">
        <v>743.1534044590819</v>
      </c>
      <c r="H126" s="8">
        <v>778.2954238</v>
      </c>
      <c r="I126" s="8">
        <f>SUM(F126:H126)</f>
        <v>2633.7513163190815</v>
      </c>
      <c r="J126" s="8">
        <v>715.91930634</v>
      </c>
      <c r="K126" s="8">
        <v>755.32393834</v>
      </c>
      <c r="L126" s="8">
        <v>718.4082979300001</v>
      </c>
      <c r="M126" s="9">
        <f>SUM(J126:L126)</f>
        <v>2189.6515426100004</v>
      </c>
      <c r="N126" s="8">
        <v>547.66408705</v>
      </c>
      <c r="O126" s="8">
        <v>0</v>
      </c>
      <c r="P126" s="8">
        <v>0.006</v>
      </c>
      <c r="Q126" s="8">
        <f>SUM(N126:P126)</f>
        <v>547.67008705</v>
      </c>
    </row>
    <row r="127" spans="1:17" ht="12.75">
      <c r="A127" s="29" t="s">
        <v>272</v>
      </c>
      <c r="B127" s="8"/>
      <c r="C127" s="8"/>
      <c r="D127" s="8"/>
      <c r="E127" s="9"/>
      <c r="F127" s="8"/>
      <c r="G127" s="8"/>
      <c r="H127" s="8"/>
      <c r="I127" s="8"/>
      <c r="J127" s="8">
        <v>10.6075</v>
      </c>
      <c r="K127" s="8"/>
      <c r="L127" s="8"/>
      <c r="M127" s="9"/>
      <c r="N127" s="8"/>
      <c r="O127" s="8">
        <v>648.4553598199999</v>
      </c>
      <c r="P127" s="8">
        <v>743.5670355799999</v>
      </c>
      <c r="Q127" s="8"/>
    </row>
    <row r="128" spans="1:18" ht="12.75">
      <c r="A128" s="16" t="s">
        <v>41</v>
      </c>
      <c r="B128" s="17">
        <f aca="true" t="shared" si="25" ref="B128:Q128">SUM(B124:B127)</f>
        <v>12325.261899000001</v>
      </c>
      <c r="C128" s="17">
        <f t="shared" si="25"/>
        <v>14311.229605850001</v>
      </c>
      <c r="D128" s="17">
        <f t="shared" si="25"/>
        <v>14613.483834359999</v>
      </c>
      <c r="E128" s="17">
        <f t="shared" si="25"/>
        <v>41249.975339209996</v>
      </c>
      <c r="F128" s="17">
        <f t="shared" si="25"/>
        <v>14350.96660539</v>
      </c>
      <c r="G128" s="17">
        <f t="shared" si="25"/>
        <v>12982.259495629083</v>
      </c>
      <c r="H128" s="17">
        <f t="shared" si="25"/>
        <v>11025.85454661</v>
      </c>
      <c r="I128" s="17">
        <f t="shared" si="25"/>
        <v>38359.08064762908</v>
      </c>
      <c r="J128" s="17">
        <f t="shared" si="25"/>
        <v>16769.898545609998</v>
      </c>
      <c r="K128" s="17">
        <f t="shared" si="25"/>
        <v>12455.7156861</v>
      </c>
      <c r="L128" s="17">
        <f t="shared" si="25"/>
        <v>12830.019176540001</v>
      </c>
      <c r="M128" s="17">
        <f t="shared" si="25"/>
        <v>42045.025908250005</v>
      </c>
      <c r="N128" s="17">
        <f t="shared" si="25"/>
        <v>11214.61526325</v>
      </c>
      <c r="O128" s="17">
        <f t="shared" si="25"/>
        <v>13165.294354450001</v>
      </c>
      <c r="P128" s="17">
        <f t="shared" si="25"/>
        <v>13209.2858323</v>
      </c>
      <c r="Q128" s="17">
        <f t="shared" si="25"/>
        <v>36197.1730546</v>
      </c>
      <c r="R128" s="17"/>
    </row>
    <row r="129" spans="1:18" ht="12.75">
      <c r="A129" s="16" t="s">
        <v>62</v>
      </c>
      <c r="B129" s="17">
        <f aca="true" t="shared" si="26" ref="B129:Q129">B42+B123+B128</f>
        <v>82908.62072438991</v>
      </c>
      <c r="C129" s="17">
        <f t="shared" si="26"/>
        <v>92901.64717455002</v>
      </c>
      <c r="D129" s="17">
        <f t="shared" si="26"/>
        <v>89731.94138872999</v>
      </c>
      <c r="E129" s="17">
        <f t="shared" si="26"/>
        <v>263731.9015430399</v>
      </c>
      <c r="F129" s="17">
        <f t="shared" si="26"/>
        <v>102662.76112717002</v>
      </c>
      <c r="G129" s="17">
        <f t="shared" si="26"/>
        <v>103117.29569147347</v>
      </c>
      <c r="H129" s="17">
        <f t="shared" si="26"/>
        <v>157064.11889068008</v>
      </c>
      <c r="I129" s="17">
        <f t="shared" si="26"/>
        <v>362844.1757093236</v>
      </c>
      <c r="J129" s="17">
        <f t="shared" si="26"/>
        <v>115378.24825382206</v>
      </c>
      <c r="K129" s="17">
        <f t="shared" si="26"/>
        <v>102043.42495774996</v>
      </c>
      <c r="L129" s="17">
        <f t="shared" si="26"/>
        <v>98820.62669077108</v>
      </c>
      <c r="M129" s="17">
        <f t="shared" si="26"/>
        <v>313338.48602925305</v>
      </c>
      <c r="N129" s="17">
        <f t="shared" si="26"/>
        <v>96350.99563329999</v>
      </c>
      <c r="O129" s="17">
        <f t="shared" si="26"/>
        <v>96984.99958780996</v>
      </c>
      <c r="P129" s="17">
        <f t="shared" si="26"/>
        <v>88501.50594589295</v>
      </c>
      <c r="Q129" s="17">
        <f t="shared" si="26"/>
        <v>278141.3209687229</v>
      </c>
      <c r="R129" s="82"/>
    </row>
    <row r="130" spans="1:18" ht="12.75">
      <c r="A130" s="29" t="s">
        <v>69</v>
      </c>
      <c r="B130" s="8"/>
      <c r="C130" s="8"/>
      <c r="D130" s="8"/>
      <c r="E130" s="9">
        <f>SUM(B130:D130)</f>
        <v>0</v>
      </c>
      <c r="F130" s="95"/>
      <c r="G130" s="8">
        <v>16120.82</v>
      </c>
      <c r="H130" s="8"/>
      <c r="I130" s="8">
        <f>SUM(F130:H130)</f>
        <v>16120.82</v>
      </c>
      <c r="J130" s="8"/>
      <c r="K130" s="8"/>
      <c r="L130" s="8"/>
      <c r="M130" s="9">
        <f>SUM(J130:L130)</f>
        <v>0</v>
      </c>
      <c r="N130" s="8"/>
      <c r="O130" s="8"/>
      <c r="P130" s="8"/>
      <c r="Q130" s="8">
        <f>SUM(N130:P130)</f>
        <v>0</v>
      </c>
      <c r="R130" s="82"/>
    </row>
    <row r="131" spans="1:18" ht="12.75">
      <c r="A131" s="96" t="s">
        <v>223</v>
      </c>
      <c r="B131" s="8"/>
      <c r="C131" s="8"/>
      <c r="D131" s="8"/>
      <c r="E131" s="9">
        <f>SUM(B131:D131)</f>
        <v>0</v>
      </c>
      <c r="F131" s="8"/>
      <c r="G131" s="8"/>
      <c r="H131" s="8"/>
      <c r="I131" s="8">
        <f>SUM(F131:H131)</f>
        <v>0</v>
      </c>
      <c r="J131" s="29"/>
      <c r="K131" s="29"/>
      <c r="L131" s="29"/>
      <c r="M131" s="9">
        <f>SUM(J131:L131)</f>
        <v>0</v>
      </c>
      <c r="N131" s="29"/>
      <c r="O131" s="29"/>
      <c r="P131" s="29"/>
      <c r="Q131" s="8">
        <f>SUM(N131:P131)</f>
        <v>0</v>
      </c>
      <c r="R131" s="82"/>
    </row>
    <row r="132" spans="1:17" ht="12.75">
      <c r="A132" s="34" t="s">
        <v>206</v>
      </c>
      <c r="B132" s="8"/>
      <c r="C132" s="8"/>
      <c r="D132" s="8"/>
      <c r="E132" s="9">
        <f>SUM(B132:D132)</f>
        <v>0</v>
      </c>
      <c r="F132" s="8"/>
      <c r="G132" s="8"/>
      <c r="H132" s="95"/>
      <c r="I132" s="8">
        <f>SUM(F132:H132)</f>
        <v>0</v>
      </c>
      <c r="J132" s="29"/>
      <c r="K132" s="8"/>
      <c r="L132" s="29"/>
      <c r="M132" s="9">
        <f>SUM(J132:L132)</f>
        <v>0</v>
      </c>
      <c r="N132" s="29"/>
      <c r="O132" s="29"/>
      <c r="P132" s="29"/>
      <c r="Q132" s="8">
        <f>SUM(N132:P132)</f>
        <v>0</v>
      </c>
    </row>
    <row r="133" spans="1:17" ht="12.75">
      <c r="A133" s="29" t="s">
        <v>42</v>
      </c>
      <c r="B133" s="8"/>
      <c r="C133" s="8"/>
      <c r="D133" s="8"/>
      <c r="E133" s="9">
        <f>SUM(B133:D133)</f>
        <v>0</v>
      </c>
      <c r="F133" s="8"/>
      <c r="G133" s="8"/>
      <c r="H133" s="8"/>
      <c r="I133" s="8">
        <f>SUM(F133:H133)</f>
        <v>0</v>
      </c>
      <c r="J133" s="29"/>
      <c r="K133" s="29"/>
      <c r="L133" s="29"/>
      <c r="M133" s="9">
        <f>SUM(J133:L133)</f>
        <v>0</v>
      </c>
      <c r="N133" s="29"/>
      <c r="O133" s="29"/>
      <c r="P133" s="131">
        <v>1.785</v>
      </c>
      <c r="Q133" s="8">
        <f>SUM(N133:P133)</f>
        <v>1.785</v>
      </c>
    </row>
    <row r="134" spans="1:17" ht="12.75">
      <c r="A134" s="16" t="s">
        <v>61</v>
      </c>
      <c r="B134" s="17">
        <f aca="true" t="shared" si="27" ref="B134:Q134">B129-B130-B132+B133+B131</f>
        <v>82908.62072438991</v>
      </c>
      <c r="C134" s="17">
        <f t="shared" si="27"/>
        <v>92901.64717455002</v>
      </c>
      <c r="D134" s="17">
        <f t="shared" si="27"/>
        <v>89731.94138872999</v>
      </c>
      <c r="E134" s="17">
        <f t="shared" si="27"/>
        <v>263731.9015430399</v>
      </c>
      <c r="F134" s="17">
        <f t="shared" si="27"/>
        <v>102662.76112717002</v>
      </c>
      <c r="G134" s="17">
        <f t="shared" si="27"/>
        <v>86996.47569147346</v>
      </c>
      <c r="H134" s="17">
        <f t="shared" si="27"/>
        <v>157064.11889068008</v>
      </c>
      <c r="I134" s="17">
        <f t="shared" si="27"/>
        <v>346723.3557093236</v>
      </c>
      <c r="J134" s="17">
        <f t="shared" si="27"/>
        <v>115378.24825382206</v>
      </c>
      <c r="K134" s="17">
        <f t="shared" si="27"/>
        <v>102043.42495774996</v>
      </c>
      <c r="L134" s="17">
        <f t="shared" si="27"/>
        <v>98820.62669077108</v>
      </c>
      <c r="M134" s="17">
        <f t="shared" si="27"/>
        <v>313338.48602925305</v>
      </c>
      <c r="N134" s="17">
        <f t="shared" si="27"/>
        <v>96350.99563329999</v>
      </c>
      <c r="O134" s="17">
        <f t="shared" si="27"/>
        <v>96984.99958780996</v>
      </c>
      <c r="P134" s="17">
        <f>P129-P130-P132+P133+P131</f>
        <v>88503.29094589295</v>
      </c>
      <c r="Q134" s="17">
        <f t="shared" si="27"/>
        <v>278143.1059687229</v>
      </c>
    </row>
    <row r="135" spans="1:17" ht="14.25">
      <c r="A135" s="90" t="s">
        <v>59</v>
      </c>
      <c r="E135" s="52"/>
      <c r="K135" s="63"/>
      <c r="L135" s="63"/>
      <c r="N135" s="71"/>
      <c r="O135" s="71"/>
      <c r="P135" s="71"/>
      <c r="Q135" s="71"/>
    </row>
    <row r="136" spans="1:16" ht="14.25">
      <c r="A136" s="90"/>
      <c r="D136" s="97"/>
      <c r="E136" s="97"/>
      <c r="L136" s="52"/>
      <c r="N136" s="52"/>
      <c r="O136" s="52"/>
      <c r="P136" s="52"/>
    </row>
    <row r="137" spans="1:5" ht="15.75">
      <c r="A137" s="83" t="s">
        <v>220</v>
      </c>
      <c r="B137" s="92" t="s">
        <v>65</v>
      </c>
      <c r="C137" s="92"/>
      <c r="D137" s="92"/>
      <c r="E137" s="92"/>
    </row>
    <row r="138" spans="1:17" ht="12.75">
      <c r="A138" s="146" t="s">
        <v>54</v>
      </c>
      <c r="B138" s="142" t="str">
        <f>B2</f>
        <v>1st Quarter 2017/18</v>
      </c>
      <c r="C138" s="142"/>
      <c r="D138" s="142"/>
      <c r="E138" s="142"/>
      <c r="F138" s="143" t="str">
        <f>F2</f>
        <v>2nd Quarter 2017/18</v>
      </c>
      <c r="G138" s="144"/>
      <c r="H138" s="144"/>
      <c r="I138" s="145"/>
      <c r="J138" s="143" t="str">
        <f>J2</f>
        <v>3nd Quarter 2017/18</v>
      </c>
      <c r="K138" s="144"/>
      <c r="L138" s="144"/>
      <c r="M138" s="145"/>
      <c r="N138" s="142" t="str">
        <f aca="true" t="shared" si="28" ref="N138:P139">N2</f>
        <v>4th Quarter 2017/18</v>
      </c>
      <c r="O138" s="142" t="str">
        <f t="shared" si="28"/>
        <v>4th Quarter 2015/16</v>
      </c>
      <c r="P138" s="142" t="str">
        <f t="shared" si="28"/>
        <v>4th Quarter 2015/16</v>
      </c>
      <c r="Q138" s="142"/>
    </row>
    <row r="139" spans="1:17" ht="12.75">
      <c r="A139" s="146"/>
      <c r="B139" s="40" t="s">
        <v>47</v>
      </c>
      <c r="C139" s="40" t="s">
        <v>48</v>
      </c>
      <c r="D139" s="40" t="s">
        <v>49</v>
      </c>
      <c r="E139" s="40" t="s">
        <v>63</v>
      </c>
      <c r="F139" s="40" t="s">
        <v>233</v>
      </c>
      <c r="G139" s="40" t="s">
        <v>234</v>
      </c>
      <c r="H139" s="40" t="s">
        <v>235</v>
      </c>
      <c r="I139" s="40" t="s">
        <v>63</v>
      </c>
      <c r="J139" s="40" t="s">
        <v>237</v>
      </c>
      <c r="K139" s="40" t="s">
        <v>238</v>
      </c>
      <c r="L139" s="40" t="s">
        <v>239</v>
      </c>
      <c r="M139" s="40" t="s">
        <v>63</v>
      </c>
      <c r="N139" s="40" t="str">
        <f t="shared" si="28"/>
        <v>April</v>
      </c>
      <c r="O139" s="40" t="str">
        <f t="shared" si="28"/>
        <v>May</v>
      </c>
      <c r="P139" s="40" t="str">
        <f t="shared" si="28"/>
        <v>June</v>
      </c>
      <c r="Q139" s="40" t="s">
        <v>63</v>
      </c>
    </row>
    <row r="140" spans="1:17" ht="12.75">
      <c r="A140" s="39" t="s">
        <v>180</v>
      </c>
      <c r="B140" s="40"/>
      <c r="C140" s="40"/>
      <c r="D140" s="40"/>
      <c r="E140" s="40"/>
      <c r="F140" s="29"/>
      <c r="G140" s="29"/>
      <c r="H140" s="29"/>
      <c r="I140" s="29"/>
      <c r="J140" s="98"/>
      <c r="K140" s="29"/>
      <c r="L140" s="29"/>
      <c r="M140" s="29"/>
      <c r="N140" s="29"/>
      <c r="O140" s="29"/>
      <c r="P140" s="29"/>
      <c r="Q140" s="29"/>
    </row>
    <row r="141" spans="1:17" ht="12.75">
      <c r="A141" s="29" t="s">
        <v>208</v>
      </c>
      <c r="B141" s="8">
        <v>87907.05622001665</v>
      </c>
      <c r="C141" s="8">
        <v>94509.22049336939</v>
      </c>
      <c r="D141" s="8">
        <v>90024.12012534539</v>
      </c>
      <c r="E141" s="9">
        <f aca="true" t="shared" si="29" ref="E141:E146">SUM(B141:D141)</f>
        <v>272440.3968387314</v>
      </c>
      <c r="F141" s="59">
        <v>89200.61738656084</v>
      </c>
      <c r="G141" s="59">
        <v>88139.68614438122</v>
      </c>
      <c r="H141" s="59">
        <v>81672.07584618</v>
      </c>
      <c r="I141" s="8">
        <f aca="true" t="shared" si="30" ref="I141:I146">SUM(F141:H141)</f>
        <v>259012.37937712207</v>
      </c>
      <c r="J141" s="99">
        <v>99102.52395519581</v>
      </c>
      <c r="K141" s="8">
        <v>84470.86946735407</v>
      </c>
      <c r="L141" s="8">
        <v>89201.4943954603</v>
      </c>
      <c r="M141" s="10">
        <f aca="true" t="shared" si="31" ref="M141:M146">SUM(J141:L141)</f>
        <v>272774.8878180102</v>
      </c>
      <c r="N141" s="8">
        <v>84798.86592597989</v>
      </c>
      <c r="O141" s="8">
        <v>105322.29794574747</v>
      </c>
      <c r="P141" s="8">
        <v>119422.24080026199</v>
      </c>
      <c r="Q141" s="8">
        <f aca="true" t="shared" si="32" ref="Q141:Q146">SUM(N141:P141)</f>
        <v>309543.4046719894</v>
      </c>
    </row>
    <row r="142" spans="1:17" ht="12.75">
      <c r="A142" s="29" t="s">
        <v>181</v>
      </c>
      <c r="B142" s="8">
        <v>690.68593323</v>
      </c>
      <c r="C142" s="8">
        <v>289.92865</v>
      </c>
      <c r="D142" s="8">
        <v>566.036836</v>
      </c>
      <c r="E142" s="9">
        <f t="shared" si="29"/>
        <v>1546.65141923</v>
      </c>
      <c r="F142" s="59">
        <v>1115.52667</v>
      </c>
      <c r="G142" s="59">
        <v>69665.55029949921</v>
      </c>
      <c r="H142" s="59">
        <v>54794.16079269</v>
      </c>
      <c r="I142" s="8">
        <f t="shared" si="30"/>
        <v>125575.23776218922</v>
      </c>
      <c r="J142" s="99">
        <v>32119.268065279994</v>
      </c>
      <c r="K142" s="8">
        <v>4928.50357053</v>
      </c>
      <c r="L142" s="8">
        <v>2962.900522</v>
      </c>
      <c r="M142" s="10">
        <f t="shared" si="31"/>
        <v>40010.67215781</v>
      </c>
      <c r="N142" s="8">
        <v>829.6694376600001</v>
      </c>
      <c r="O142" s="8">
        <v>893.3285227</v>
      </c>
      <c r="P142" s="8">
        <v>617.90106401</v>
      </c>
      <c r="Q142" s="8">
        <f t="shared" si="32"/>
        <v>2340.89902437</v>
      </c>
    </row>
    <row r="143" spans="1:17" ht="12.75">
      <c r="A143" s="29" t="s">
        <v>183</v>
      </c>
      <c r="B143" s="8">
        <v>2790.9790161799997</v>
      </c>
      <c r="C143" s="8">
        <v>1848.8566512300001</v>
      </c>
      <c r="D143" s="8">
        <v>1295.418551</v>
      </c>
      <c r="E143" s="9">
        <f t="shared" si="29"/>
        <v>5935.254218409999</v>
      </c>
      <c r="F143" s="59">
        <v>1848.58654523</v>
      </c>
      <c r="G143" s="59">
        <v>1665.19707951</v>
      </c>
      <c r="H143" s="59">
        <v>1570.066513</v>
      </c>
      <c r="I143" s="8">
        <f t="shared" si="30"/>
        <v>5083.85013774</v>
      </c>
      <c r="J143" s="29">
        <v>1068.432586</v>
      </c>
      <c r="K143" s="8">
        <v>1455.102651</v>
      </c>
      <c r="L143" s="8">
        <v>1398.01638625</v>
      </c>
      <c r="M143" s="10">
        <f t="shared" si="31"/>
        <v>3921.5516232500004</v>
      </c>
      <c r="N143" s="8">
        <v>1106.416592</v>
      </c>
      <c r="O143" s="8">
        <v>1142.557756</v>
      </c>
      <c r="P143" s="8">
        <v>1351.83034206</v>
      </c>
      <c r="Q143" s="8">
        <f t="shared" si="32"/>
        <v>3600.8046900599998</v>
      </c>
    </row>
    <row r="144" spans="1:17" ht="12.75">
      <c r="A144" s="29" t="s">
        <v>224</v>
      </c>
      <c r="B144" s="8">
        <v>16639.88825028</v>
      </c>
      <c r="C144" s="8">
        <v>18981.357746809128</v>
      </c>
      <c r="D144" s="8">
        <v>16776.192252433862</v>
      </c>
      <c r="E144" s="9">
        <f t="shared" si="29"/>
        <v>52397.438249522995</v>
      </c>
      <c r="F144" s="59">
        <v>19700.32952074272</v>
      </c>
      <c r="G144" s="59">
        <v>18265.17814777755</v>
      </c>
      <c r="H144" s="59">
        <v>18337.643210721915</v>
      </c>
      <c r="I144" s="8">
        <f t="shared" si="30"/>
        <v>56303.15087924219</v>
      </c>
      <c r="J144" s="99">
        <v>19801.72607613712</v>
      </c>
      <c r="K144" s="8">
        <v>18344.65416421779</v>
      </c>
      <c r="L144" s="8">
        <v>18656.031993215307</v>
      </c>
      <c r="M144" s="10">
        <f t="shared" si="31"/>
        <v>56802.41223357022</v>
      </c>
      <c r="N144" s="8">
        <v>18097.808107575853</v>
      </c>
      <c r="O144" s="8">
        <v>20373.48924103208</v>
      </c>
      <c r="P144" s="8">
        <v>20755.227320939306</v>
      </c>
      <c r="Q144" s="8">
        <f t="shared" si="32"/>
        <v>59226.52466954723</v>
      </c>
    </row>
    <row r="145" spans="1:17" ht="12.75">
      <c r="A145" s="29" t="s">
        <v>182</v>
      </c>
      <c r="B145" s="8">
        <v>5467.261026700001</v>
      </c>
      <c r="C145" s="8">
        <v>6192.79520512</v>
      </c>
      <c r="D145" s="8">
        <v>5847.211565562657</v>
      </c>
      <c r="E145" s="9">
        <f t="shared" si="29"/>
        <v>17507.267797382658</v>
      </c>
      <c r="F145" s="59">
        <v>4661.800992442017</v>
      </c>
      <c r="G145" s="59">
        <v>4209.439491677447</v>
      </c>
      <c r="H145" s="59">
        <v>4198.7688291764</v>
      </c>
      <c r="I145" s="8">
        <f t="shared" si="30"/>
        <v>13070.009313295865</v>
      </c>
      <c r="J145" s="99">
        <v>4999.381190942378</v>
      </c>
      <c r="K145" s="8">
        <v>4176.0495928283535</v>
      </c>
      <c r="L145" s="8">
        <v>4320.369225795896</v>
      </c>
      <c r="M145" s="10">
        <f t="shared" si="31"/>
        <v>13495.800009566628</v>
      </c>
      <c r="N145" s="8">
        <v>4281.145185654849</v>
      </c>
      <c r="O145" s="8">
        <v>5393.786065291548</v>
      </c>
      <c r="P145" s="8">
        <v>5181.702130828693</v>
      </c>
      <c r="Q145" s="8">
        <f t="shared" si="32"/>
        <v>14856.63338177509</v>
      </c>
    </row>
    <row r="146" spans="1:17" ht="12.75">
      <c r="A146" s="29" t="s">
        <v>225</v>
      </c>
      <c r="B146" s="8">
        <v>8632.96257728</v>
      </c>
      <c r="C146" s="8">
        <v>16392.902803380002</v>
      </c>
      <c r="D146" s="8">
        <v>11151.67124494</v>
      </c>
      <c r="E146" s="9">
        <f t="shared" si="29"/>
        <v>36177.5366256</v>
      </c>
      <c r="F146" s="59">
        <v>16307.48905339</v>
      </c>
      <c r="G146" s="59">
        <v>15518.58676934</v>
      </c>
      <c r="H146" s="59">
        <v>13727.14607748</v>
      </c>
      <c r="I146" s="8">
        <f t="shared" si="30"/>
        <v>45553.22190021</v>
      </c>
      <c r="J146" s="99">
        <v>10107.4755016</v>
      </c>
      <c r="K146" s="8">
        <v>13146.036100129999</v>
      </c>
      <c r="L146" s="8">
        <v>12472.37466103</v>
      </c>
      <c r="M146" s="10">
        <f t="shared" si="31"/>
        <v>35725.88626276</v>
      </c>
      <c r="N146" s="8">
        <v>9771.35499166</v>
      </c>
      <c r="O146" s="8">
        <v>11007.21688036</v>
      </c>
      <c r="P146" s="8">
        <v>11962.00980255</v>
      </c>
      <c r="Q146" s="8">
        <f t="shared" si="32"/>
        <v>32740.58167457</v>
      </c>
    </row>
    <row r="147" spans="1:17" ht="12.75">
      <c r="A147" s="16" t="s">
        <v>36</v>
      </c>
      <c r="B147" s="17">
        <f>SUM(B141:B146)</f>
        <v>122128.83302368663</v>
      </c>
      <c r="C147" s="17">
        <f aca="true" t="shared" si="33" ref="C147:Q147">SUM(C141:C146)</f>
        <v>138215.0615499085</v>
      </c>
      <c r="D147" s="17">
        <f>SUM(D141:D146)</f>
        <v>125660.6505752819</v>
      </c>
      <c r="E147" s="17">
        <f t="shared" si="33"/>
        <v>386004.5451488771</v>
      </c>
      <c r="F147" s="17">
        <f t="shared" si="33"/>
        <v>132834.3501683656</v>
      </c>
      <c r="G147" s="17">
        <f t="shared" si="33"/>
        <v>197463.6379321854</v>
      </c>
      <c r="H147" s="17">
        <f t="shared" si="33"/>
        <v>174299.86126924833</v>
      </c>
      <c r="I147" s="17">
        <f t="shared" si="33"/>
        <v>504597.84936979937</v>
      </c>
      <c r="J147" s="17">
        <f t="shared" si="33"/>
        <v>167198.80737515533</v>
      </c>
      <c r="K147" s="17">
        <f t="shared" si="33"/>
        <v>126521.21554606021</v>
      </c>
      <c r="L147" s="17">
        <f>SUM(L141:L146)</f>
        <v>129011.18718375149</v>
      </c>
      <c r="M147" s="17">
        <f>SUM(M141:M146)</f>
        <v>422731.2101049671</v>
      </c>
      <c r="N147" s="17">
        <f t="shared" si="33"/>
        <v>118885.2602405306</v>
      </c>
      <c r="O147" s="17">
        <f>SUM(O141:O146)</f>
        <v>144132.6764111311</v>
      </c>
      <c r="P147" s="17">
        <f>SUM(P141:P146)</f>
        <v>159290.91146064998</v>
      </c>
      <c r="Q147" s="17">
        <f t="shared" si="33"/>
        <v>422308.8481123117</v>
      </c>
    </row>
    <row r="148" spans="1:17" ht="12.75">
      <c r="A148" s="16" t="s">
        <v>184</v>
      </c>
      <c r="B148" s="8"/>
      <c r="C148" s="8"/>
      <c r="D148" s="8"/>
      <c r="E148" s="9">
        <f>SUM(B148:D148)</f>
        <v>0</v>
      </c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2.75">
      <c r="A149" s="34" t="s">
        <v>185</v>
      </c>
      <c r="B149" s="8">
        <v>11411.68839129731</v>
      </c>
      <c r="C149" s="8">
        <v>11826.600449190002</v>
      </c>
      <c r="D149" s="8">
        <v>11681.154294923888</v>
      </c>
      <c r="E149" s="9">
        <f>SUM(B149:D149)</f>
        <v>34919.4431354112</v>
      </c>
      <c r="F149" s="59">
        <v>12618.232608142456</v>
      </c>
      <c r="G149" s="60">
        <v>13762.606598958848</v>
      </c>
      <c r="H149" s="59">
        <v>13175.429582915496</v>
      </c>
      <c r="I149" s="8">
        <f aca="true" t="shared" si="34" ref="I149:I154">SUM(F149:H149)</f>
        <v>39556.2687900168</v>
      </c>
      <c r="J149" s="8">
        <v>12999.749562181732</v>
      </c>
      <c r="K149" s="8">
        <v>12394.3679693479</v>
      </c>
      <c r="L149" s="8">
        <v>14312.877400360016</v>
      </c>
      <c r="M149" s="9">
        <f>SUM(J149:L149)</f>
        <v>39706.994931889654</v>
      </c>
      <c r="N149" s="8">
        <v>11526.382531680008</v>
      </c>
      <c r="O149" s="8">
        <v>15419.379297252137</v>
      </c>
      <c r="P149" s="8">
        <v>12508.26090273465</v>
      </c>
      <c r="Q149" s="8">
        <f>SUM(N149:P149)</f>
        <v>39454.022731666795</v>
      </c>
    </row>
    <row r="150" spans="1:17" ht="12.75">
      <c r="A150" s="29" t="s">
        <v>186</v>
      </c>
      <c r="B150" s="8">
        <v>56160.2652152744</v>
      </c>
      <c r="C150" s="8">
        <v>101722.41916639</v>
      </c>
      <c r="D150" s="8">
        <v>76601.6087387</v>
      </c>
      <c r="E150" s="9">
        <f>SUM(B150:D150)</f>
        <v>234484.29312036437</v>
      </c>
      <c r="F150" s="59">
        <v>105808.35391833</v>
      </c>
      <c r="G150" s="60">
        <v>97709.546099</v>
      </c>
      <c r="H150" s="60">
        <v>90636.96110339</v>
      </c>
      <c r="I150" s="8">
        <f t="shared" si="34"/>
        <v>294154.86112072004</v>
      </c>
      <c r="J150" s="8">
        <v>69524.67163439999</v>
      </c>
      <c r="K150" s="8">
        <v>83487.35700601999</v>
      </c>
      <c r="L150" s="8">
        <v>80523.75321657001</v>
      </c>
      <c r="M150" s="9">
        <f>SUM(J150:L150)</f>
        <v>233535.78185698998</v>
      </c>
      <c r="N150" s="8">
        <v>68770.01937391</v>
      </c>
      <c r="O150" s="8">
        <v>73700.0343883</v>
      </c>
      <c r="P150" s="8">
        <v>82027.87108291</v>
      </c>
      <c r="Q150" s="8">
        <f>SUM(N150:P150)</f>
        <v>224497.92484512</v>
      </c>
    </row>
    <row r="151" spans="1:17" s="44" customFormat="1" ht="12.75">
      <c r="A151" s="16" t="s">
        <v>41</v>
      </c>
      <c r="B151" s="17">
        <f>SUM(B149:B150)</f>
        <v>67571.95360657171</v>
      </c>
      <c r="C151" s="17">
        <f aca="true" t="shared" si="35" ref="C151:Q151">SUM(C149:C150)</f>
        <v>113549.01961558001</v>
      </c>
      <c r="D151" s="17">
        <f>SUM(D149:D150)</f>
        <v>88282.7630336239</v>
      </c>
      <c r="E151" s="17">
        <f t="shared" si="35"/>
        <v>269403.73625577556</v>
      </c>
      <c r="F151" s="17">
        <f t="shared" si="35"/>
        <v>118426.58652647246</v>
      </c>
      <c r="G151" s="17">
        <f t="shared" si="35"/>
        <v>111472.15269795885</v>
      </c>
      <c r="H151" s="17">
        <f t="shared" si="35"/>
        <v>103812.3906863055</v>
      </c>
      <c r="I151" s="8">
        <f t="shared" si="34"/>
        <v>333711.1299107368</v>
      </c>
      <c r="J151" s="17">
        <f t="shared" si="35"/>
        <v>82524.42119658172</v>
      </c>
      <c r="K151" s="17">
        <f t="shared" si="35"/>
        <v>95881.72497536789</v>
      </c>
      <c r="L151" s="17">
        <f>SUM(L149:L150)</f>
        <v>94836.63061693002</v>
      </c>
      <c r="M151" s="17">
        <f>SUM(M149:M150)</f>
        <v>273242.77678887965</v>
      </c>
      <c r="N151" s="17">
        <f t="shared" si="35"/>
        <v>80296.40190559001</v>
      </c>
      <c r="O151" s="17">
        <f>SUM(O149:O150)</f>
        <v>89119.41368555214</v>
      </c>
      <c r="P151" s="17">
        <f>SUM(P149:P150)</f>
        <v>94536.13198564465</v>
      </c>
      <c r="Q151" s="17">
        <f t="shared" si="35"/>
        <v>263951.9475767868</v>
      </c>
    </row>
    <row r="152" spans="1:17" ht="12.75">
      <c r="A152" s="8" t="s">
        <v>187</v>
      </c>
      <c r="B152" s="8">
        <v>162282.65787919078</v>
      </c>
      <c r="C152" s="8">
        <v>177439.70383478815</v>
      </c>
      <c r="D152" s="8">
        <v>155423.5193519032</v>
      </c>
      <c r="E152" s="9">
        <f>SUM(B152:D152)</f>
        <v>495145.88106588216</v>
      </c>
      <c r="F152" s="59">
        <v>169347.32752605053</v>
      </c>
      <c r="G152" s="60">
        <v>154599.1555946474</v>
      </c>
      <c r="H152" s="60">
        <v>167322.2150212656</v>
      </c>
      <c r="I152" s="8">
        <f t="shared" si="34"/>
        <v>491268.6981419635</v>
      </c>
      <c r="J152" s="8">
        <v>181468.7213039118</v>
      </c>
      <c r="K152" s="8">
        <v>162379.01720564335</v>
      </c>
      <c r="L152" s="59">
        <v>170422.31542105318</v>
      </c>
      <c r="M152" s="9">
        <f>SUM(J152:L152)</f>
        <v>514270.0539306083</v>
      </c>
      <c r="N152" s="59">
        <v>158411.44799542517</v>
      </c>
      <c r="O152" s="59">
        <v>191901.49638941247</v>
      </c>
      <c r="P152" s="59">
        <v>203677.79615233038</v>
      </c>
      <c r="Q152" s="8">
        <f>SUM(N152:P152)</f>
        <v>553990.740537168</v>
      </c>
    </row>
    <row r="153" spans="1:17" ht="12.75">
      <c r="A153" s="29" t="s">
        <v>188</v>
      </c>
      <c r="B153" s="8">
        <v>45446.03421163999</v>
      </c>
      <c r="C153" s="8">
        <v>86267.71901107999</v>
      </c>
      <c r="D153" s="8">
        <v>58682.409829</v>
      </c>
      <c r="E153" s="9">
        <f>SUM(B153:D153)</f>
        <v>190396.16305171995</v>
      </c>
      <c r="F153" s="59">
        <v>85805.49578102</v>
      </c>
      <c r="G153" s="60">
        <v>81653.29961250999</v>
      </c>
      <c r="H153" s="60">
        <v>72667.53894160998</v>
      </c>
      <c r="I153" s="8">
        <f t="shared" si="34"/>
        <v>240126.33433513995</v>
      </c>
      <c r="J153" s="8">
        <v>53473.17701885</v>
      </c>
      <c r="K153" s="8">
        <v>69148.81060249</v>
      </c>
      <c r="L153" s="59">
        <v>65625.86751337998</v>
      </c>
      <c r="M153" s="9">
        <f>SUM(J153:L153)</f>
        <v>188247.85513471998</v>
      </c>
      <c r="N153" s="59">
        <v>51414.878577530006</v>
      </c>
      <c r="O153" s="59">
        <v>58019.044494199996</v>
      </c>
      <c r="P153" s="59">
        <v>63023.444884870005</v>
      </c>
      <c r="Q153" s="8">
        <f>SUM(N153:P153)</f>
        <v>172457.3679566</v>
      </c>
    </row>
    <row r="154" spans="1:17" ht="12.75">
      <c r="A154" s="29" t="s">
        <v>189</v>
      </c>
      <c r="B154" s="8">
        <v>18795.270577059997</v>
      </c>
      <c r="C154" s="8">
        <v>34910.63626104</v>
      </c>
      <c r="D154" s="8">
        <v>23973.893131</v>
      </c>
      <c r="E154" s="9">
        <f>SUM(B154:D154)</f>
        <v>77679.7999691</v>
      </c>
      <c r="F154" s="59">
        <v>34598.105776849996</v>
      </c>
      <c r="G154" s="60">
        <v>32771.503358</v>
      </c>
      <c r="H154" s="60">
        <v>29268.08616</v>
      </c>
      <c r="I154" s="8">
        <f t="shared" si="34"/>
        <v>96637.69529485001</v>
      </c>
      <c r="J154" s="8">
        <v>20028.07842882</v>
      </c>
      <c r="K154" s="8">
        <v>27902.996388900003</v>
      </c>
      <c r="L154" s="59">
        <v>26546.4679235</v>
      </c>
      <c r="M154" s="9">
        <f>SUM(J154:L154)</f>
        <v>74477.54274122001</v>
      </c>
      <c r="N154" s="59">
        <v>20046.382187619998</v>
      </c>
      <c r="O154" s="59">
        <v>23177.85176433</v>
      </c>
      <c r="P154" s="59">
        <v>23967.534174</v>
      </c>
      <c r="Q154" s="8">
        <f>SUM(N154:P154)</f>
        <v>67191.76812595</v>
      </c>
    </row>
    <row r="155" spans="1:17" s="44" customFormat="1" ht="12.75">
      <c r="A155" s="16" t="s">
        <v>36</v>
      </c>
      <c r="B155" s="17">
        <f>SUM(B152:B154)</f>
        <v>226523.96266789077</v>
      </c>
      <c r="C155" s="17">
        <f aca="true" t="shared" si="36" ref="C155:Q155">SUM(C152:C154)</f>
        <v>298618.05910690816</v>
      </c>
      <c r="D155" s="17">
        <f>SUM(D152:D154)</f>
        <v>238079.82231190318</v>
      </c>
      <c r="E155" s="17">
        <f t="shared" si="36"/>
        <v>763221.8440867021</v>
      </c>
      <c r="F155" s="17">
        <f t="shared" si="36"/>
        <v>289750.92908392055</v>
      </c>
      <c r="G155" s="17">
        <f t="shared" si="36"/>
        <v>269023.9585651574</v>
      </c>
      <c r="H155" s="17">
        <f t="shared" si="36"/>
        <v>269257.8401228756</v>
      </c>
      <c r="I155" s="17">
        <f t="shared" si="36"/>
        <v>828032.7277719534</v>
      </c>
      <c r="J155" s="17">
        <f t="shared" si="36"/>
        <v>254969.9767515818</v>
      </c>
      <c r="K155" s="17">
        <f t="shared" si="36"/>
        <v>259430.82419703336</v>
      </c>
      <c r="L155" s="17">
        <f>SUM(L152:L154)</f>
        <v>262594.65085793316</v>
      </c>
      <c r="M155" s="17">
        <f>SUM(M152:M154)</f>
        <v>776995.4518065483</v>
      </c>
      <c r="N155" s="17">
        <f t="shared" si="36"/>
        <v>229872.7087605752</v>
      </c>
      <c r="O155" s="17">
        <f>SUM(O152:O154)</f>
        <v>273098.39264794247</v>
      </c>
      <c r="P155" s="17">
        <f>SUM(P152:P154)</f>
        <v>290668.77521120035</v>
      </c>
      <c r="Q155" s="17">
        <f t="shared" si="36"/>
        <v>793639.876619718</v>
      </c>
    </row>
    <row r="156" spans="1:17" ht="12.75">
      <c r="A156" s="16" t="s">
        <v>36</v>
      </c>
      <c r="B156" s="17">
        <f>B155+B151+B147</f>
        <v>416224.74929814914</v>
      </c>
      <c r="C156" s="17">
        <f aca="true" t="shared" si="37" ref="C156:Q156">C155+C151+C147</f>
        <v>550382.1402723966</v>
      </c>
      <c r="D156" s="17">
        <f t="shared" si="37"/>
        <v>452023.235920809</v>
      </c>
      <c r="E156" s="17">
        <f t="shared" si="37"/>
        <v>1418630.1254913546</v>
      </c>
      <c r="F156" s="17">
        <f t="shared" si="37"/>
        <v>541011.8657787587</v>
      </c>
      <c r="G156" s="17">
        <f t="shared" si="37"/>
        <v>577959.7491953017</v>
      </c>
      <c r="H156" s="17">
        <f t="shared" si="37"/>
        <v>547370.0920784294</v>
      </c>
      <c r="I156" s="17">
        <f t="shared" si="37"/>
        <v>1666341.7070524897</v>
      </c>
      <c r="J156" s="17">
        <f t="shared" si="37"/>
        <v>504693.20532331883</v>
      </c>
      <c r="K156" s="17">
        <f t="shared" si="37"/>
        <v>481833.76471846143</v>
      </c>
      <c r="L156" s="17">
        <f>L155+L151+L147</f>
        <v>486442.46865861467</v>
      </c>
      <c r="M156" s="17">
        <f>M155+M151+M147</f>
        <v>1472969.4387003952</v>
      </c>
      <c r="N156" s="17">
        <f t="shared" si="37"/>
        <v>429054.3709066958</v>
      </c>
      <c r="O156" s="17">
        <f>O155+O151+O147</f>
        <v>506350.4827446257</v>
      </c>
      <c r="P156" s="17">
        <f>P155+P151+P147</f>
        <v>544495.818657495</v>
      </c>
      <c r="Q156" s="17">
        <f t="shared" si="37"/>
        <v>1479900.6723088166</v>
      </c>
    </row>
    <row r="157" spans="1:17" ht="12.75">
      <c r="A157" s="8" t="s">
        <v>67</v>
      </c>
      <c r="B157" s="8"/>
      <c r="C157" s="8"/>
      <c r="D157" s="8"/>
      <c r="E157" s="8"/>
      <c r="F157" s="8"/>
      <c r="G157" s="8"/>
      <c r="H157" s="8"/>
      <c r="I157" s="8"/>
      <c r="J157" s="16"/>
      <c r="K157" s="8"/>
      <c r="L157" s="8"/>
      <c r="M157" s="8"/>
      <c r="N157" s="8"/>
      <c r="O157" s="8"/>
      <c r="P157" s="8"/>
      <c r="Q157" s="8"/>
    </row>
    <row r="158" spans="1:17" ht="12.75">
      <c r="A158" s="29" t="s">
        <v>190</v>
      </c>
      <c r="B158" s="8">
        <v>2.98917516</v>
      </c>
      <c r="C158" s="8"/>
      <c r="D158" s="8">
        <v>0.20339121</v>
      </c>
      <c r="E158" s="9">
        <f aca="true" t="shared" si="38" ref="E158:E164">SUM(B158:D158)</f>
        <v>3.1925663699999998</v>
      </c>
      <c r="F158" s="59">
        <v>2.41204149</v>
      </c>
      <c r="G158" s="59">
        <v>3.0122677</v>
      </c>
      <c r="H158" s="59">
        <v>0.029089849999999997</v>
      </c>
      <c r="I158" s="8">
        <f aca="true" t="shared" si="39" ref="I158:I164">SUM(F158:H158)</f>
        <v>5.453399040000001</v>
      </c>
      <c r="J158" s="122">
        <v>109.4298885</v>
      </c>
      <c r="K158" s="8">
        <v>149.40500325</v>
      </c>
      <c r="L158" s="8">
        <v>0.02256834</v>
      </c>
      <c r="M158" s="9">
        <f aca="true" t="shared" si="40" ref="M158:M164">SUM(J158:L158)</f>
        <v>258.85746009</v>
      </c>
      <c r="N158" s="8">
        <v>1.37271455</v>
      </c>
      <c r="O158" s="8">
        <v>1.2808765599999998</v>
      </c>
      <c r="P158" s="8">
        <v>0.77</v>
      </c>
      <c r="Q158" s="8">
        <f aca="true" t="shared" si="41" ref="Q158:Q164">SUM(N158:P158)</f>
        <v>3.42359111</v>
      </c>
    </row>
    <row r="159" spans="1:17" ht="12.75">
      <c r="A159" s="29" t="s">
        <v>191</v>
      </c>
      <c r="B159" s="8"/>
      <c r="C159" s="8"/>
      <c r="D159" s="8">
        <v>129.9545</v>
      </c>
      <c r="E159" s="9">
        <f t="shared" si="38"/>
        <v>129.9545</v>
      </c>
      <c r="F159" s="59">
        <v>557.513212</v>
      </c>
      <c r="G159" s="59"/>
      <c r="H159" s="59"/>
      <c r="I159" s="8">
        <f t="shared" si="39"/>
        <v>557.513212</v>
      </c>
      <c r="J159" s="122"/>
      <c r="K159" s="8"/>
      <c r="L159" s="8"/>
      <c r="M159" s="9">
        <f t="shared" si="40"/>
        <v>0</v>
      </c>
      <c r="N159" s="8"/>
      <c r="O159" s="8"/>
      <c r="P159" s="8">
        <v>0</v>
      </c>
      <c r="Q159" s="8">
        <f t="shared" si="41"/>
        <v>0</v>
      </c>
    </row>
    <row r="160" spans="1:17" ht="12.75">
      <c r="A160" s="29" t="s">
        <v>192</v>
      </c>
      <c r="B160" s="8"/>
      <c r="C160" s="8"/>
      <c r="D160" s="8"/>
      <c r="E160" s="9">
        <f t="shared" si="38"/>
        <v>0</v>
      </c>
      <c r="F160" s="59">
        <v>0</v>
      </c>
      <c r="G160" s="59">
        <v>0</v>
      </c>
      <c r="H160" s="59">
        <v>0</v>
      </c>
      <c r="I160" s="8">
        <f t="shared" si="39"/>
        <v>0</v>
      </c>
      <c r="J160" s="122">
        <v>5.208</v>
      </c>
      <c r="K160" s="8">
        <v>0</v>
      </c>
      <c r="L160" s="8">
        <v>1.008</v>
      </c>
      <c r="M160" s="9">
        <f t="shared" si="40"/>
        <v>6.216</v>
      </c>
      <c r="N160" s="8">
        <v>0</v>
      </c>
      <c r="O160" s="8">
        <v>14.427805</v>
      </c>
      <c r="P160" s="8">
        <v>10.208</v>
      </c>
      <c r="Q160" s="8">
        <f t="shared" si="41"/>
        <v>24.635804999999998</v>
      </c>
    </row>
    <row r="161" spans="1:17" ht="12.75">
      <c r="A161" s="29" t="s">
        <v>193</v>
      </c>
      <c r="B161" s="8"/>
      <c r="C161" s="8"/>
      <c r="D161" s="8"/>
      <c r="E161" s="9">
        <f t="shared" si="38"/>
        <v>0</v>
      </c>
      <c r="F161" s="59">
        <v>0</v>
      </c>
      <c r="G161" s="59">
        <v>0</v>
      </c>
      <c r="H161" s="59">
        <v>0</v>
      </c>
      <c r="I161" s="8">
        <f t="shared" si="39"/>
        <v>0</v>
      </c>
      <c r="J161" s="122"/>
      <c r="K161" s="8"/>
      <c r="L161" s="8">
        <v>5.76845392</v>
      </c>
      <c r="M161" s="9">
        <f t="shared" si="40"/>
        <v>5.76845392</v>
      </c>
      <c r="N161" s="8">
        <v>17</v>
      </c>
      <c r="O161" s="8">
        <v>0</v>
      </c>
      <c r="P161" s="8">
        <v>0</v>
      </c>
      <c r="Q161" s="8">
        <f t="shared" si="41"/>
        <v>17</v>
      </c>
    </row>
    <row r="162" spans="1:17" ht="12.75">
      <c r="A162" s="29" t="s">
        <v>194</v>
      </c>
      <c r="B162" s="8">
        <v>1339.70306221</v>
      </c>
      <c r="C162" s="8">
        <v>1235.2949854600001</v>
      </c>
      <c r="D162" s="8">
        <v>2039.2484903578002</v>
      </c>
      <c r="E162" s="9">
        <f t="shared" si="38"/>
        <v>4614.246538027801</v>
      </c>
      <c r="F162" s="59">
        <v>930.808176</v>
      </c>
      <c r="G162" s="59">
        <v>1512.1165488498</v>
      </c>
      <c r="H162" s="59">
        <v>1184.3582498350943</v>
      </c>
      <c r="I162" s="8">
        <f t="shared" si="39"/>
        <v>3627.2829746848943</v>
      </c>
      <c r="J162" s="122">
        <v>1734.3760975499997</v>
      </c>
      <c r="K162" s="8">
        <v>1903.3867671699998</v>
      </c>
      <c r="L162" s="8">
        <v>1976.9773709299998</v>
      </c>
      <c r="M162" s="9">
        <f t="shared" si="40"/>
        <v>5614.740235649999</v>
      </c>
      <c r="N162" s="8">
        <v>1934.35815008</v>
      </c>
      <c r="O162" s="8">
        <v>1630.62531269</v>
      </c>
      <c r="P162" s="8">
        <v>1445.2562158899998</v>
      </c>
      <c r="Q162" s="8">
        <f t="shared" si="41"/>
        <v>5010.23967866</v>
      </c>
    </row>
    <row r="163" spans="1:17" ht="12.75">
      <c r="A163" s="29" t="s">
        <v>195</v>
      </c>
      <c r="B163" s="8">
        <v>22.6396905</v>
      </c>
      <c r="C163" s="8">
        <v>8.073424</v>
      </c>
      <c r="D163" s="8">
        <v>4.7615218399999995</v>
      </c>
      <c r="E163" s="9">
        <f t="shared" si="38"/>
        <v>35.474636339999996</v>
      </c>
      <c r="F163" s="59">
        <v>21.831153</v>
      </c>
      <c r="G163" s="59">
        <v>141.4073485</v>
      </c>
      <c r="H163" s="59">
        <v>133.6555355</v>
      </c>
      <c r="I163" s="8">
        <f t="shared" si="39"/>
        <v>296.894037</v>
      </c>
      <c r="J163" s="122">
        <v>214.57049049</v>
      </c>
      <c r="K163" s="8">
        <v>156.849771</v>
      </c>
      <c r="L163" s="8">
        <v>54.371959700000005</v>
      </c>
      <c r="M163" s="9">
        <f t="shared" si="40"/>
        <v>425.79222119</v>
      </c>
      <c r="N163" s="8">
        <v>238.46037394</v>
      </c>
      <c r="O163" s="8">
        <v>2.837018</v>
      </c>
      <c r="P163" s="8">
        <v>31.60422145</v>
      </c>
      <c r="Q163" s="8">
        <f t="shared" si="41"/>
        <v>272.90161339</v>
      </c>
    </row>
    <row r="164" spans="1:17" ht="12.75">
      <c r="A164" s="34" t="s">
        <v>260</v>
      </c>
      <c r="B164" s="8">
        <v>5914.2298725827</v>
      </c>
      <c r="C164" s="8">
        <v>5977.7853543294</v>
      </c>
      <c r="D164" s="8">
        <v>6243.653271534201</v>
      </c>
      <c r="E164" s="9">
        <f t="shared" si="38"/>
        <v>18135.668498446303</v>
      </c>
      <c r="F164" s="59">
        <v>8263.4554779693</v>
      </c>
      <c r="G164" s="59">
        <v>8404.75579565633</v>
      </c>
      <c r="H164" s="59">
        <v>6023.1867074355</v>
      </c>
      <c r="I164" s="8">
        <f t="shared" si="39"/>
        <v>22691.39798106113</v>
      </c>
      <c r="J164" s="122">
        <v>7884.059964168474</v>
      </c>
      <c r="K164" s="8">
        <v>6983.722981952852</v>
      </c>
      <c r="L164" s="8">
        <v>6278.7355500725</v>
      </c>
      <c r="M164" s="9">
        <f t="shared" si="40"/>
        <v>21146.518496193825</v>
      </c>
      <c r="N164" s="8">
        <v>3700.6434429687997</v>
      </c>
      <c r="O164" s="8">
        <v>4642.9144078683585</v>
      </c>
      <c r="P164" s="8">
        <v>8403.284779104913</v>
      </c>
      <c r="Q164" s="8">
        <f t="shared" si="41"/>
        <v>16746.84262994207</v>
      </c>
    </row>
    <row r="165" spans="1:17" ht="12.75">
      <c r="A165" s="16" t="s">
        <v>60</v>
      </c>
      <c r="B165" s="17">
        <f aca="true" t="shared" si="42" ref="B165:J165">SUM(B158:B164)</f>
        <v>7279.5618004527005</v>
      </c>
      <c r="C165" s="17">
        <f t="shared" si="42"/>
        <v>7221.153763789401</v>
      </c>
      <c r="D165" s="17">
        <f t="shared" si="42"/>
        <v>8417.821174942</v>
      </c>
      <c r="E165" s="17">
        <f t="shared" si="42"/>
        <v>22918.536739184103</v>
      </c>
      <c r="F165" s="17">
        <f t="shared" si="42"/>
        <v>9776.020060459301</v>
      </c>
      <c r="G165" s="17">
        <f t="shared" si="42"/>
        <v>10061.29196070613</v>
      </c>
      <c r="H165" s="17">
        <f t="shared" si="42"/>
        <v>7341.229582620594</v>
      </c>
      <c r="I165" s="17">
        <f t="shared" si="42"/>
        <v>27178.541603786027</v>
      </c>
      <c r="J165" s="17">
        <f t="shared" si="42"/>
        <v>9947.644440708475</v>
      </c>
      <c r="K165" s="17">
        <f aca="true" t="shared" si="43" ref="K165:Q165">SUM(K158:K164)</f>
        <v>9193.364523372853</v>
      </c>
      <c r="L165" s="17">
        <f t="shared" si="43"/>
        <v>8316.8839029625</v>
      </c>
      <c r="M165" s="17">
        <f t="shared" si="43"/>
        <v>27457.892867043825</v>
      </c>
      <c r="N165" s="17">
        <f t="shared" si="43"/>
        <v>5891.8346815387995</v>
      </c>
      <c r="O165" s="17">
        <f t="shared" si="43"/>
        <v>6292.085420118358</v>
      </c>
      <c r="P165" s="17">
        <f t="shared" si="43"/>
        <v>9891.123216444914</v>
      </c>
      <c r="Q165" s="17">
        <f t="shared" si="43"/>
        <v>22075.04331810207</v>
      </c>
    </row>
    <row r="166" spans="1:17" ht="12.75">
      <c r="A166" s="16" t="s">
        <v>62</v>
      </c>
      <c r="B166" s="17">
        <f aca="true" t="shared" si="44" ref="B166:Q166">B156+B165</f>
        <v>423504.31109860184</v>
      </c>
      <c r="C166" s="17">
        <f t="shared" si="44"/>
        <v>557603.2940361861</v>
      </c>
      <c r="D166" s="17">
        <f t="shared" si="44"/>
        <v>460441.057095751</v>
      </c>
      <c r="E166" s="17">
        <f t="shared" si="44"/>
        <v>1441548.6622305387</v>
      </c>
      <c r="F166" s="17">
        <f t="shared" si="44"/>
        <v>550787.8858392179</v>
      </c>
      <c r="G166" s="17">
        <f t="shared" si="44"/>
        <v>588021.0411560078</v>
      </c>
      <c r="H166" s="17">
        <f t="shared" si="44"/>
        <v>554711.32166105</v>
      </c>
      <c r="I166" s="17">
        <f t="shared" si="44"/>
        <v>1693520.2486562757</v>
      </c>
      <c r="J166" s="17">
        <f t="shared" si="44"/>
        <v>514640.8497640273</v>
      </c>
      <c r="K166" s="17">
        <f t="shared" si="44"/>
        <v>491027.1292418343</v>
      </c>
      <c r="L166" s="17">
        <f t="shared" si="44"/>
        <v>494759.35256157717</v>
      </c>
      <c r="M166" s="17">
        <f t="shared" si="44"/>
        <v>1500427.331567439</v>
      </c>
      <c r="N166" s="17">
        <f t="shared" si="44"/>
        <v>434946.2055882346</v>
      </c>
      <c r="O166" s="17">
        <f t="shared" si="44"/>
        <v>512642.56816474407</v>
      </c>
      <c r="P166" s="17">
        <f t="shared" si="44"/>
        <v>554386.9418739398</v>
      </c>
      <c r="Q166" s="17">
        <f t="shared" si="44"/>
        <v>1501975.7156269187</v>
      </c>
    </row>
    <row r="167" spans="1:17" ht="12.75">
      <c r="A167" s="29" t="s">
        <v>196</v>
      </c>
      <c r="B167" s="8"/>
      <c r="C167" s="8"/>
      <c r="D167" s="8"/>
      <c r="E167" s="9">
        <f aca="true" t="shared" si="45" ref="E167:E172">SUM(B167:D167)</f>
        <v>0</v>
      </c>
      <c r="F167" s="59"/>
      <c r="G167" s="59">
        <v>2072.9</v>
      </c>
      <c r="H167" s="59"/>
      <c r="I167" s="8">
        <f aca="true" t="shared" si="46" ref="I167:I172">SUM(F167:H167)</f>
        <v>2072.9</v>
      </c>
      <c r="J167" s="8"/>
      <c r="K167" s="8"/>
      <c r="L167" s="8"/>
      <c r="M167" s="9">
        <f aca="true" t="shared" si="47" ref="M167:M172">SUM(J167:L167)</f>
        <v>0</v>
      </c>
      <c r="N167" s="8">
        <v>2493.3317420503276</v>
      </c>
      <c r="O167" s="8"/>
      <c r="P167" s="8"/>
      <c r="Q167" s="8">
        <f>SUM(N167:P167)</f>
        <v>2493.3317420503276</v>
      </c>
    </row>
    <row r="168" spans="1:17" ht="12.75">
      <c r="A168" s="29" t="s">
        <v>82</v>
      </c>
      <c r="B168" s="8"/>
      <c r="C168" s="8"/>
      <c r="D168" s="8"/>
      <c r="E168" s="9">
        <f t="shared" si="45"/>
        <v>0</v>
      </c>
      <c r="F168" s="59"/>
      <c r="G168" s="59"/>
      <c r="H168" s="59"/>
      <c r="I168" s="8">
        <f t="shared" si="46"/>
        <v>0</v>
      </c>
      <c r="J168" s="8"/>
      <c r="K168" s="8"/>
      <c r="L168" s="8"/>
      <c r="M168" s="9">
        <f t="shared" si="47"/>
        <v>0</v>
      </c>
      <c r="N168" s="8"/>
      <c r="O168" s="8"/>
      <c r="P168" s="8"/>
      <c r="Q168" s="8">
        <f>SUM(N168:P168)</f>
        <v>0</v>
      </c>
    </row>
    <row r="169" spans="1:17" ht="12.75">
      <c r="A169" s="34" t="s">
        <v>207</v>
      </c>
      <c r="B169" s="8"/>
      <c r="C169" s="8"/>
      <c r="D169" s="23"/>
      <c r="E169" s="9">
        <f t="shared" si="45"/>
        <v>0</v>
      </c>
      <c r="F169" s="59"/>
      <c r="G169" s="59"/>
      <c r="H169" s="59"/>
      <c r="I169" s="8">
        <f t="shared" si="46"/>
        <v>0</v>
      </c>
      <c r="J169" s="8"/>
      <c r="K169" s="29"/>
      <c r="L169" s="8"/>
      <c r="M169" s="9">
        <f t="shared" si="47"/>
        <v>0</v>
      </c>
      <c r="N169" s="8"/>
      <c r="O169" s="8"/>
      <c r="P169" s="8"/>
      <c r="Q169" s="8">
        <f>SUM(N169:P169)</f>
        <v>0</v>
      </c>
    </row>
    <row r="170" spans="1:17" ht="12.75">
      <c r="A170" s="29" t="s">
        <v>226</v>
      </c>
      <c r="B170" s="8"/>
      <c r="C170" s="8"/>
      <c r="D170" s="23"/>
      <c r="E170" s="9">
        <f t="shared" si="45"/>
        <v>0</v>
      </c>
      <c r="F170" s="59"/>
      <c r="G170" s="59"/>
      <c r="H170" s="29"/>
      <c r="I170" s="8">
        <f t="shared" si="46"/>
        <v>0</v>
      </c>
      <c r="J170" s="8"/>
      <c r="K170" s="29"/>
      <c r="L170" s="8"/>
      <c r="M170" s="9">
        <f t="shared" si="47"/>
        <v>0</v>
      </c>
      <c r="N170" s="8"/>
      <c r="O170" s="8"/>
      <c r="P170" s="8"/>
      <c r="Q170" s="8">
        <f>SUM(N170:O170)</f>
        <v>0</v>
      </c>
    </row>
    <row r="171" spans="1:17" ht="12.75">
      <c r="A171" s="29" t="s">
        <v>227</v>
      </c>
      <c r="B171" s="8"/>
      <c r="C171" s="8"/>
      <c r="D171" s="23"/>
      <c r="E171" s="9">
        <f t="shared" si="45"/>
        <v>0</v>
      </c>
      <c r="F171" s="59"/>
      <c r="G171" s="59"/>
      <c r="H171" s="29"/>
      <c r="I171" s="8">
        <f t="shared" si="46"/>
        <v>0</v>
      </c>
      <c r="J171" s="8"/>
      <c r="K171" s="29"/>
      <c r="L171" s="8"/>
      <c r="M171" s="9">
        <f t="shared" si="47"/>
        <v>0</v>
      </c>
      <c r="N171" s="8"/>
      <c r="O171" s="8"/>
      <c r="P171" s="8"/>
      <c r="Q171" s="8">
        <f>SUM(N171:O171)</f>
        <v>0</v>
      </c>
    </row>
    <row r="172" spans="1:17" ht="12.75">
      <c r="A172" s="29" t="s">
        <v>58</v>
      </c>
      <c r="B172" s="8">
        <v>1572.153147</v>
      </c>
      <c r="C172" s="8">
        <v>1461.856714</v>
      </c>
      <c r="D172" s="8">
        <v>1181.252628</v>
      </c>
      <c r="E172" s="9">
        <f t="shared" si="45"/>
        <v>4215.262489</v>
      </c>
      <c r="F172" s="59">
        <v>1266.08919</v>
      </c>
      <c r="G172" s="59">
        <v>1809.161729</v>
      </c>
      <c r="H172" s="59">
        <v>1145.193687</v>
      </c>
      <c r="I172" s="8">
        <f t="shared" si="46"/>
        <v>4220.444606</v>
      </c>
      <c r="J172" s="8">
        <v>1108.631624</v>
      </c>
      <c r="K172" s="8">
        <v>620.284926</v>
      </c>
      <c r="L172" s="8">
        <v>697.218333</v>
      </c>
      <c r="M172" s="9">
        <f t="shared" si="47"/>
        <v>2426.134883</v>
      </c>
      <c r="N172" s="8">
        <v>1687.298855</v>
      </c>
      <c r="O172" s="8">
        <v>3104.484403</v>
      </c>
      <c r="P172" s="8">
        <v>1735.85227</v>
      </c>
      <c r="Q172" s="8">
        <f>SUM(N172:P172)</f>
        <v>6527.635528</v>
      </c>
    </row>
    <row r="173" spans="1:17" ht="12.75">
      <c r="A173" s="16" t="s">
        <v>61</v>
      </c>
      <c r="B173" s="17">
        <f aca="true" t="shared" si="48" ref="B173:Q173">B166-B167-B168-B169+B172</f>
        <v>425076.46424560185</v>
      </c>
      <c r="C173" s="17">
        <f t="shared" si="48"/>
        <v>559065.1507501861</v>
      </c>
      <c r="D173" s="17">
        <f t="shared" si="48"/>
        <v>461622.309723751</v>
      </c>
      <c r="E173" s="17">
        <f t="shared" si="48"/>
        <v>1445763.9247195388</v>
      </c>
      <c r="F173" s="17">
        <f t="shared" si="48"/>
        <v>552053.9750292179</v>
      </c>
      <c r="G173" s="17">
        <f t="shared" si="48"/>
        <v>587757.3028850078</v>
      </c>
      <c r="H173" s="17">
        <f t="shared" si="48"/>
        <v>555856.5153480499</v>
      </c>
      <c r="I173" s="17">
        <f t="shared" si="48"/>
        <v>1695667.7932622759</v>
      </c>
      <c r="J173" s="17">
        <f t="shared" si="48"/>
        <v>515749.48138802726</v>
      </c>
      <c r="K173" s="17">
        <f t="shared" si="48"/>
        <v>491647.4141678343</v>
      </c>
      <c r="L173" s="17">
        <f t="shared" si="48"/>
        <v>495456.5708945772</v>
      </c>
      <c r="M173" s="17">
        <f t="shared" si="48"/>
        <v>1502853.466450439</v>
      </c>
      <c r="N173" s="17">
        <f t="shared" si="48"/>
        <v>434140.1727011843</v>
      </c>
      <c r="O173" s="17">
        <f t="shared" si="48"/>
        <v>515747.05256774405</v>
      </c>
      <c r="P173" s="17">
        <f t="shared" si="48"/>
        <v>556122.7941439399</v>
      </c>
      <c r="Q173" s="17">
        <f t="shared" si="48"/>
        <v>1506010.0194128684</v>
      </c>
    </row>
    <row r="174" spans="1:10" ht="14.25">
      <c r="A174" s="90" t="s">
        <v>59</v>
      </c>
      <c r="E174" s="52"/>
      <c r="H174" s="63"/>
      <c r="J174" s="129"/>
    </row>
    <row r="175" spans="1:5" ht="14.25">
      <c r="A175" s="90"/>
      <c r="E175" s="52"/>
    </row>
    <row r="176" spans="1:5" ht="15.75">
      <c r="A176" s="83" t="s">
        <v>221</v>
      </c>
      <c r="B176" s="92" t="s">
        <v>65</v>
      </c>
      <c r="C176" s="92"/>
      <c r="D176" s="92"/>
      <c r="E176" s="92"/>
    </row>
    <row r="177" spans="1:17" ht="12.75">
      <c r="A177" s="146" t="s">
        <v>54</v>
      </c>
      <c r="B177" s="142" t="str">
        <f>B2</f>
        <v>1st Quarter 2017/18</v>
      </c>
      <c r="C177" s="142"/>
      <c r="D177" s="142"/>
      <c r="E177" s="142"/>
      <c r="F177" s="143" t="str">
        <f>F2</f>
        <v>2nd Quarter 2017/18</v>
      </c>
      <c r="G177" s="144"/>
      <c r="H177" s="144"/>
      <c r="I177" s="145"/>
      <c r="J177" s="143" t="str">
        <f>J2</f>
        <v>3nd Quarter 2017/18</v>
      </c>
      <c r="K177" s="144"/>
      <c r="L177" s="144"/>
      <c r="M177" s="145"/>
      <c r="N177" s="142" t="str">
        <f aca="true" t="shared" si="49" ref="N177:P178">N2</f>
        <v>4th Quarter 2017/18</v>
      </c>
      <c r="O177" s="142" t="str">
        <f t="shared" si="49"/>
        <v>4th Quarter 2015/16</v>
      </c>
      <c r="P177" s="142" t="str">
        <f t="shared" si="49"/>
        <v>4th Quarter 2015/16</v>
      </c>
      <c r="Q177" s="142"/>
    </row>
    <row r="178" spans="1:17" ht="12.75">
      <c r="A178" s="146"/>
      <c r="B178" s="40" t="s">
        <v>47</v>
      </c>
      <c r="C178" s="40" t="s">
        <v>48</v>
      </c>
      <c r="D178" s="40" t="s">
        <v>49</v>
      </c>
      <c r="E178" s="40" t="s">
        <v>63</v>
      </c>
      <c r="F178" s="40" t="s">
        <v>233</v>
      </c>
      <c r="G178" s="40" t="s">
        <v>234</v>
      </c>
      <c r="H178" s="40" t="s">
        <v>235</v>
      </c>
      <c r="I178" s="40" t="s">
        <v>63</v>
      </c>
      <c r="J178" s="40" t="s">
        <v>237</v>
      </c>
      <c r="K178" s="40" t="s">
        <v>238</v>
      </c>
      <c r="L178" s="40" t="s">
        <v>239</v>
      </c>
      <c r="M178" s="40" t="s">
        <v>63</v>
      </c>
      <c r="N178" s="40" t="str">
        <f t="shared" si="49"/>
        <v>April</v>
      </c>
      <c r="O178" s="40" t="str">
        <f t="shared" si="49"/>
        <v>May</v>
      </c>
      <c r="P178" s="40" t="str">
        <f t="shared" si="49"/>
        <v>June</v>
      </c>
      <c r="Q178" s="40" t="s">
        <v>63</v>
      </c>
    </row>
    <row r="179" spans="1:17" ht="12.75">
      <c r="A179" s="16" t="s">
        <v>34</v>
      </c>
      <c r="B179" s="8"/>
      <c r="C179" s="8"/>
      <c r="D179" s="8"/>
      <c r="E179" s="8"/>
      <c r="F179" s="8"/>
      <c r="G179" s="8"/>
      <c r="H179" s="8"/>
      <c r="I179" s="8"/>
      <c r="J179" s="100"/>
      <c r="K179" s="8"/>
      <c r="L179" s="8"/>
      <c r="M179" s="8"/>
      <c r="N179" s="8"/>
      <c r="O179" s="8"/>
      <c r="P179" s="8"/>
      <c r="Q179" s="8"/>
    </row>
    <row r="180" spans="1:17" ht="12.75">
      <c r="A180" s="29" t="s">
        <v>35</v>
      </c>
      <c r="B180" s="8">
        <v>22638.860605560003</v>
      </c>
      <c r="C180" s="8">
        <v>24570.83000682</v>
      </c>
      <c r="D180" s="8">
        <v>27712.75129838</v>
      </c>
      <c r="E180" s="9">
        <f aca="true" t="shared" si="50" ref="E180:E191">SUM(B180:D180)</f>
        <v>74922.44191076</v>
      </c>
      <c r="F180" s="59">
        <v>29946.2514077</v>
      </c>
      <c r="G180" s="59">
        <v>27987.70990804</v>
      </c>
      <c r="H180" s="59">
        <v>27299.594341</v>
      </c>
      <c r="I180" s="8">
        <f aca="true" t="shared" si="51" ref="I180:I191">SUM(F180:H180)</f>
        <v>85233.55565674</v>
      </c>
      <c r="J180" s="8">
        <v>27474.43598166</v>
      </c>
      <c r="K180" s="8">
        <v>25829.306660939998</v>
      </c>
      <c r="L180" s="8">
        <v>21215.261732400002</v>
      </c>
      <c r="M180" s="9">
        <f aca="true" t="shared" si="52" ref="M180:M191">SUM(J180:L180)</f>
        <v>74519.004375</v>
      </c>
      <c r="N180" s="8">
        <v>24623.306491479998</v>
      </c>
      <c r="O180" s="8">
        <v>22858.312169380002</v>
      </c>
      <c r="P180" s="8">
        <v>24523.75965416</v>
      </c>
      <c r="Q180" s="8">
        <f aca="true" t="shared" si="53" ref="Q180:Q191">SUM(N180:P180)</f>
        <v>72005.37831502</v>
      </c>
    </row>
    <row r="181" spans="1:17" ht="12.75">
      <c r="A181" s="29" t="s">
        <v>72</v>
      </c>
      <c r="B181" s="8">
        <v>21634.101575</v>
      </c>
      <c r="C181" s="8">
        <v>5322.740289</v>
      </c>
      <c r="D181" s="18">
        <v>11869.093215</v>
      </c>
      <c r="E181" s="9">
        <f t="shared" si="50"/>
        <v>38825.935079</v>
      </c>
      <c r="F181" s="59">
        <v>11944.4488492</v>
      </c>
      <c r="G181" s="59">
        <v>13256.19662335</v>
      </c>
      <c r="H181" s="59">
        <v>12720.14085244</v>
      </c>
      <c r="I181" s="8">
        <f t="shared" si="51"/>
        <v>37920.78632499</v>
      </c>
      <c r="J181" s="118">
        <v>14417.34128394</v>
      </c>
      <c r="K181" s="8">
        <v>13481.3508796</v>
      </c>
      <c r="L181" s="8">
        <v>11509.6865282</v>
      </c>
      <c r="M181" s="9">
        <f t="shared" si="52"/>
        <v>39408.37869174</v>
      </c>
      <c r="N181" s="8">
        <v>13724.76522451</v>
      </c>
      <c r="O181" s="8">
        <v>11986.82818646</v>
      </c>
      <c r="P181" s="8">
        <v>14901.23611367</v>
      </c>
      <c r="Q181" s="8">
        <f t="shared" si="53"/>
        <v>40612.82952464</v>
      </c>
    </row>
    <row r="182" spans="1:17" ht="12.75">
      <c r="A182" s="29" t="s">
        <v>73</v>
      </c>
      <c r="B182" s="8">
        <v>3038.515769</v>
      </c>
      <c r="C182" s="8">
        <v>3627.9370178000004</v>
      </c>
      <c r="D182" s="8">
        <v>3496.4533532000005</v>
      </c>
      <c r="E182" s="9">
        <f t="shared" si="50"/>
        <v>10162.906140000001</v>
      </c>
      <c r="F182" s="59">
        <v>3968.1594298</v>
      </c>
      <c r="G182" s="59">
        <v>3267.4386898000002</v>
      </c>
      <c r="H182" s="59">
        <v>4045.2422552</v>
      </c>
      <c r="I182" s="8">
        <f t="shared" si="51"/>
        <v>11280.8403748</v>
      </c>
      <c r="J182" s="118">
        <v>4558.9178574</v>
      </c>
      <c r="K182" s="8">
        <v>3182.86878972</v>
      </c>
      <c r="L182" s="8">
        <v>4046.408678</v>
      </c>
      <c r="M182" s="9">
        <f t="shared" si="52"/>
        <v>11788.19532512</v>
      </c>
      <c r="N182" s="8">
        <v>3774.4120151999996</v>
      </c>
      <c r="O182" s="8">
        <v>3012.487547</v>
      </c>
      <c r="P182" s="8">
        <v>2995.0734641999998</v>
      </c>
      <c r="Q182" s="8">
        <f t="shared" si="53"/>
        <v>9781.973026399999</v>
      </c>
    </row>
    <row r="183" spans="1:17" ht="12.75">
      <c r="A183" s="29" t="s">
        <v>197</v>
      </c>
      <c r="B183" s="8">
        <v>965.1724106900001</v>
      </c>
      <c r="C183" s="8">
        <v>650.5733695499999</v>
      </c>
      <c r="D183" s="8">
        <v>644.9849767200001</v>
      </c>
      <c r="E183" s="9">
        <f t="shared" si="50"/>
        <v>2260.73075696</v>
      </c>
      <c r="F183" s="59">
        <v>998.9452685599999</v>
      </c>
      <c r="G183" s="59">
        <v>514.75756655</v>
      </c>
      <c r="H183" s="59">
        <v>1145.45975934</v>
      </c>
      <c r="I183" s="8">
        <f t="shared" si="51"/>
        <v>2659.1625944499997</v>
      </c>
      <c r="J183" s="118">
        <v>1429.25813496</v>
      </c>
      <c r="K183" s="8">
        <v>1670.46174708</v>
      </c>
      <c r="L183" s="8">
        <v>1464.6173339000002</v>
      </c>
      <c r="M183" s="9">
        <f t="shared" si="52"/>
        <v>4564.3372159400005</v>
      </c>
      <c r="N183" s="8">
        <v>2635.70856684</v>
      </c>
      <c r="O183" s="8">
        <v>382.42936452</v>
      </c>
      <c r="P183" s="8">
        <v>3949.36469975</v>
      </c>
      <c r="Q183" s="8">
        <f t="shared" si="53"/>
        <v>6967.50263111</v>
      </c>
    </row>
    <row r="184" spans="1:17" ht="12.75">
      <c r="A184" s="29" t="s">
        <v>66</v>
      </c>
      <c r="B184" s="8">
        <v>747.958324</v>
      </c>
      <c r="C184" s="8">
        <v>814.527176</v>
      </c>
      <c r="D184" s="8">
        <v>905.026954</v>
      </c>
      <c r="E184" s="9">
        <f t="shared" si="50"/>
        <v>2467.512454</v>
      </c>
      <c r="F184" s="59">
        <v>889.382614</v>
      </c>
      <c r="G184" s="59">
        <v>1059.031918</v>
      </c>
      <c r="H184" s="59">
        <v>1083.55542</v>
      </c>
      <c r="I184" s="8">
        <f t="shared" si="51"/>
        <v>3031.9699519999995</v>
      </c>
      <c r="J184" s="118">
        <v>1192.309408</v>
      </c>
      <c r="K184" s="8">
        <v>917.350156</v>
      </c>
      <c r="L184" s="8">
        <v>1454.384219</v>
      </c>
      <c r="M184" s="9">
        <f t="shared" si="52"/>
        <v>3564.043783</v>
      </c>
      <c r="N184" s="8">
        <v>1028.412268</v>
      </c>
      <c r="O184" s="8">
        <v>755.720083</v>
      </c>
      <c r="P184" s="8">
        <v>892.390123</v>
      </c>
      <c r="Q184" s="8">
        <f t="shared" si="53"/>
        <v>2676.5224740000003</v>
      </c>
    </row>
    <row r="185" spans="1:17" ht="12.75">
      <c r="A185" s="34" t="s">
        <v>262</v>
      </c>
      <c r="B185" s="8">
        <v>23454.459700130003</v>
      </c>
      <c r="C185" s="8">
        <v>20065.88518702</v>
      </c>
      <c r="D185" s="19">
        <v>16644.25472104</v>
      </c>
      <c r="E185" s="9">
        <f t="shared" si="50"/>
        <v>60164.59960819</v>
      </c>
      <c r="F185" s="59">
        <v>36903.79179557</v>
      </c>
      <c r="G185" s="59">
        <v>24770.501452279997</v>
      </c>
      <c r="H185" s="59">
        <v>32031.01880553</v>
      </c>
      <c r="I185" s="8">
        <f t="shared" si="51"/>
        <v>93705.31205338</v>
      </c>
      <c r="J185" s="8">
        <v>25887.60542331</v>
      </c>
      <c r="K185" s="8">
        <v>18350.143460670002</v>
      </c>
      <c r="L185" s="8">
        <v>33034.71064981</v>
      </c>
      <c r="M185" s="9">
        <f t="shared" si="52"/>
        <v>77272.45953379001</v>
      </c>
      <c r="N185" s="8">
        <v>28492.014342259998</v>
      </c>
      <c r="O185" s="8">
        <v>24954.9297203</v>
      </c>
      <c r="P185" s="8">
        <v>26748.57026575</v>
      </c>
      <c r="Q185" s="8">
        <f t="shared" si="53"/>
        <v>80195.51432831</v>
      </c>
    </row>
    <row r="186" spans="1:17" ht="12.75">
      <c r="A186" s="29" t="s">
        <v>198</v>
      </c>
      <c r="B186" s="8">
        <v>3410.102604</v>
      </c>
      <c r="C186" s="8">
        <v>2927.30036</v>
      </c>
      <c r="D186" s="77">
        <v>0</v>
      </c>
      <c r="E186" s="9">
        <f t="shared" si="50"/>
        <v>6337.402964000001</v>
      </c>
      <c r="F186" s="59">
        <v>4849.75086</v>
      </c>
      <c r="G186" s="59">
        <v>3839.690139</v>
      </c>
      <c r="H186" s="59">
        <v>4098.946963</v>
      </c>
      <c r="I186" s="8">
        <f t="shared" si="51"/>
        <v>12788.387962</v>
      </c>
      <c r="J186" s="118">
        <v>3188.768235</v>
      </c>
      <c r="K186" s="8">
        <v>4415.371086</v>
      </c>
      <c r="L186" s="8">
        <v>4768.09416</v>
      </c>
      <c r="M186" s="9">
        <f t="shared" si="52"/>
        <v>12372.233481</v>
      </c>
      <c r="N186" s="8">
        <v>4103.632275</v>
      </c>
      <c r="O186" s="8">
        <v>3746.75376</v>
      </c>
      <c r="P186" s="8">
        <v>5459.423775</v>
      </c>
      <c r="Q186" s="8">
        <f t="shared" si="53"/>
        <v>13309.809809999999</v>
      </c>
    </row>
    <row r="187" spans="1:17" ht="12.75">
      <c r="A187" s="101" t="s">
        <v>261</v>
      </c>
      <c r="B187" s="8"/>
      <c r="C187" s="8"/>
      <c r="D187" s="19"/>
      <c r="E187" s="9">
        <f t="shared" si="50"/>
        <v>0</v>
      </c>
      <c r="F187" s="59">
        <v>0</v>
      </c>
      <c r="G187" s="59">
        <v>173.100563</v>
      </c>
      <c r="H187" s="59">
        <v>0</v>
      </c>
      <c r="I187" s="8">
        <f t="shared" si="51"/>
        <v>173.100563</v>
      </c>
      <c r="J187" s="118">
        <v>104.32602091</v>
      </c>
      <c r="K187" s="8">
        <v>543.866159</v>
      </c>
      <c r="L187" s="8">
        <v>164.829998</v>
      </c>
      <c r="M187" s="9">
        <f t="shared" si="52"/>
        <v>813.02217791</v>
      </c>
      <c r="N187" s="8">
        <v>173.566462</v>
      </c>
      <c r="O187" s="8">
        <v>181.54363168999998</v>
      </c>
      <c r="P187" s="8">
        <v>215.94075611000002</v>
      </c>
      <c r="Q187" s="8">
        <f t="shared" si="53"/>
        <v>571.0508498</v>
      </c>
    </row>
    <row r="188" spans="1:17" ht="12.75">
      <c r="A188" s="101" t="s">
        <v>230</v>
      </c>
      <c r="B188" s="8">
        <v>202.236376</v>
      </c>
      <c r="C188" s="8">
        <v>172.329852</v>
      </c>
      <c r="D188" s="19">
        <v>220.249499</v>
      </c>
      <c r="E188" s="9">
        <f t="shared" si="50"/>
        <v>594.815727</v>
      </c>
      <c r="F188" s="59">
        <v>233.650316</v>
      </c>
      <c r="G188" s="59">
        <v>245.440659</v>
      </c>
      <c r="H188" s="59">
        <v>240.951569</v>
      </c>
      <c r="I188" s="8">
        <f t="shared" si="51"/>
        <v>720.042544</v>
      </c>
      <c r="J188" s="118">
        <v>513.52347441</v>
      </c>
      <c r="K188" s="8">
        <v>258.96033</v>
      </c>
      <c r="L188" s="8">
        <v>253.600784</v>
      </c>
      <c r="M188" s="9">
        <f t="shared" si="52"/>
        <v>1026.08458841</v>
      </c>
      <c r="N188" s="8">
        <v>273.57254</v>
      </c>
      <c r="O188" s="8">
        <v>285.021395</v>
      </c>
      <c r="P188" s="8">
        <v>283.542211</v>
      </c>
      <c r="Q188" s="8">
        <f t="shared" si="53"/>
        <v>842.136146</v>
      </c>
    </row>
    <row r="189" spans="1:17" ht="12.75">
      <c r="A189" s="29" t="s">
        <v>199</v>
      </c>
      <c r="B189" s="8">
        <v>57.425524</v>
      </c>
      <c r="C189" s="8">
        <v>62.497881</v>
      </c>
      <c r="D189" s="19">
        <v>56.214171</v>
      </c>
      <c r="E189" s="9">
        <f t="shared" si="50"/>
        <v>176.137576</v>
      </c>
      <c r="F189" s="59">
        <v>58.858029</v>
      </c>
      <c r="G189" s="59">
        <v>61.8534</v>
      </c>
      <c r="H189" s="59">
        <v>72.763164</v>
      </c>
      <c r="I189" s="8">
        <f t="shared" si="51"/>
        <v>193.47459300000003</v>
      </c>
      <c r="J189" s="118">
        <v>62.462206</v>
      </c>
      <c r="K189" s="8">
        <v>75.938445</v>
      </c>
      <c r="L189" s="8">
        <v>83.730348</v>
      </c>
      <c r="M189" s="9">
        <f t="shared" si="52"/>
        <v>222.13099900000003</v>
      </c>
      <c r="N189" s="8">
        <v>315.658546</v>
      </c>
      <c r="O189" s="8">
        <v>75.258661</v>
      </c>
      <c r="P189" s="8">
        <v>49.610883</v>
      </c>
      <c r="Q189" s="8">
        <f t="shared" si="53"/>
        <v>440.52809</v>
      </c>
    </row>
    <row r="190" spans="1:17" ht="12.75">
      <c r="A190" s="29" t="s">
        <v>228</v>
      </c>
      <c r="B190" s="8">
        <v>4841.764571889999</v>
      </c>
      <c r="C190" s="8">
        <v>7591.81922152</v>
      </c>
      <c r="D190" s="19">
        <v>5037.80548436</v>
      </c>
      <c r="E190" s="9">
        <f t="shared" si="50"/>
        <v>17471.38927777</v>
      </c>
      <c r="F190" s="59">
        <v>3455.3371711199998</v>
      </c>
      <c r="G190" s="59">
        <v>5308.50556505</v>
      </c>
      <c r="H190" s="59">
        <v>3652.4923052</v>
      </c>
      <c r="I190" s="8">
        <f t="shared" si="51"/>
        <v>12416.335041369999</v>
      </c>
      <c r="J190" s="118">
        <v>5841.8246753700005</v>
      </c>
      <c r="K190" s="8">
        <v>5149.12655129</v>
      </c>
      <c r="L190" s="35">
        <v>5563.11434108</v>
      </c>
      <c r="M190" s="9">
        <f t="shared" si="52"/>
        <v>16554.06556774</v>
      </c>
      <c r="N190" s="35">
        <v>5028.40758085</v>
      </c>
      <c r="O190" s="35">
        <v>6661.670232450001</v>
      </c>
      <c r="P190" s="35">
        <v>5275.86647609</v>
      </c>
      <c r="Q190" s="8">
        <f t="shared" si="53"/>
        <v>16965.94428939</v>
      </c>
    </row>
    <row r="191" spans="1:17" ht="12.75">
      <c r="A191" s="29" t="s">
        <v>38</v>
      </c>
      <c r="B191" s="8">
        <v>2515.6692442499843</v>
      </c>
      <c r="C191" s="8">
        <v>3089.6545987999816</v>
      </c>
      <c r="D191" s="19">
        <v>8186.920529750005</v>
      </c>
      <c r="E191" s="9">
        <f t="shared" si="50"/>
        <v>13792.24437279997</v>
      </c>
      <c r="F191" s="59">
        <v>4049.7408738899903</v>
      </c>
      <c r="G191" s="59">
        <v>900.4536915299977</v>
      </c>
      <c r="H191" s="59">
        <v>467.23901500001375</v>
      </c>
      <c r="I191" s="8">
        <f t="shared" si="51"/>
        <v>5417.433580420002</v>
      </c>
      <c r="J191" s="8">
        <v>0</v>
      </c>
      <c r="K191" s="17">
        <v>620.1855877399939</v>
      </c>
      <c r="L191" s="35">
        <v>278.5667965500179</v>
      </c>
      <c r="M191" s="9">
        <f t="shared" si="52"/>
        <v>898.7523842900118</v>
      </c>
      <c r="N191" s="35">
        <v>1478.7500003099995</v>
      </c>
      <c r="O191" s="35">
        <v>16.63447682997503</v>
      </c>
      <c r="P191" s="35">
        <v>1287.3465676699852</v>
      </c>
      <c r="Q191" s="8">
        <f t="shared" si="53"/>
        <v>2782.7310448099597</v>
      </c>
    </row>
    <row r="192" spans="1:17" ht="12.75">
      <c r="A192" s="16" t="s">
        <v>36</v>
      </c>
      <c r="B192" s="17">
        <f aca="true" t="shared" si="54" ref="B192:Q192">SUM(B180:B191)</f>
        <v>83506.26670452</v>
      </c>
      <c r="C192" s="17">
        <f t="shared" si="54"/>
        <v>68896.09495951</v>
      </c>
      <c r="D192" s="17">
        <f t="shared" si="54"/>
        <v>74773.75420245</v>
      </c>
      <c r="E192" s="17">
        <f t="shared" si="54"/>
        <v>227176.11586648</v>
      </c>
      <c r="F192" s="17">
        <f t="shared" si="54"/>
        <v>97298.31661484</v>
      </c>
      <c r="G192" s="17">
        <f t="shared" si="54"/>
        <v>81384.6801756</v>
      </c>
      <c r="H192" s="17">
        <f t="shared" si="54"/>
        <v>86857.40444971</v>
      </c>
      <c r="I192" s="17">
        <f>SUM(I180:I191)</f>
        <v>265540.40124015004</v>
      </c>
      <c r="J192" s="17">
        <f>SUM(J180:J191)</f>
        <v>84670.77270095999</v>
      </c>
      <c r="K192" s="17">
        <f t="shared" si="54"/>
        <v>74494.92985304</v>
      </c>
      <c r="L192" s="17">
        <f>SUM(L180:L191)</f>
        <v>83837.00556894</v>
      </c>
      <c r="M192" s="17">
        <f>SUM(M180:M191)</f>
        <v>243002.70812294004</v>
      </c>
      <c r="N192" s="17">
        <f t="shared" si="54"/>
        <v>85652.20631245</v>
      </c>
      <c r="O192" s="17">
        <f>SUM(O180:O191)</f>
        <v>74917.58922763</v>
      </c>
      <c r="P192" s="17">
        <f>SUM(P180:P191)</f>
        <v>86582.12498939999</v>
      </c>
      <c r="Q192" s="17">
        <f t="shared" si="54"/>
        <v>247151.92052947998</v>
      </c>
    </row>
    <row r="193" spans="1:17" ht="12.75">
      <c r="A193" s="16" t="s">
        <v>37</v>
      </c>
      <c r="B193" s="8"/>
      <c r="C193" s="8"/>
      <c r="D193" s="8"/>
      <c r="E193" s="8"/>
      <c r="F193" s="8"/>
      <c r="G193" s="8"/>
      <c r="H193" s="8"/>
      <c r="I193" s="8"/>
      <c r="J193" s="123"/>
      <c r="K193" s="8"/>
      <c r="L193" s="8"/>
      <c r="M193" s="8"/>
      <c r="N193" s="8"/>
      <c r="O193" s="8"/>
      <c r="P193" s="8"/>
      <c r="Q193" s="8"/>
    </row>
    <row r="194" spans="1:17" ht="12.75">
      <c r="A194" s="34" t="s">
        <v>161</v>
      </c>
      <c r="B194" s="35">
        <v>14966.55937101</v>
      </c>
      <c r="C194" s="35">
        <v>13425.85623505</v>
      </c>
      <c r="D194" s="35">
        <v>14115.315918</v>
      </c>
      <c r="E194" s="9">
        <f aca="true" t="shared" si="55" ref="E194:E246">SUM(B194:D194)</f>
        <v>42507.73152406</v>
      </c>
      <c r="F194" s="59">
        <v>15875.142344799999</v>
      </c>
      <c r="G194" s="59">
        <v>15248.5618868</v>
      </c>
      <c r="H194" s="59">
        <v>15242.86354474</v>
      </c>
      <c r="I194" s="8">
        <f aca="true" t="shared" si="56" ref="I194:I246">SUM(F194:H194)</f>
        <v>46366.56777634</v>
      </c>
      <c r="J194" s="8">
        <v>17227.69846498</v>
      </c>
      <c r="K194" s="8">
        <v>8179.722165239999</v>
      </c>
      <c r="L194" s="8">
        <v>9259.05720011</v>
      </c>
      <c r="M194" s="9">
        <f aca="true" t="shared" si="57" ref="M194:M246">SUM(J194:L194)</f>
        <v>34666.47783033</v>
      </c>
      <c r="N194" s="8">
        <v>12875.20102273</v>
      </c>
      <c r="O194" s="8">
        <v>8705.12947826</v>
      </c>
      <c r="P194" s="8">
        <v>15570.30052835</v>
      </c>
      <c r="Q194" s="8">
        <f aca="true" t="shared" si="58" ref="Q194:Q249">SUM(N194:P194)</f>
        <v>37150.63102934</v>
      </c>
    </row>
    <row r="195" spans="1:17" ht="12.75">
      <c r="A195" s="34" t="s">
        <v>162</v>
      </c>
      <c r="B195" s="35">
        <v>5796.48206317</v>
      </c>
      <c r="C195" s="35">
        <v>3137.7537240499996</v>
      </c>
      <c r="D195" s="35">
        <v>4437.81996996</v>
      </c>
      <c r="E195" s="9">
        <f t="shared" si="55"/>
        <v>13372.055757180002</v>
      </c>
      <c r="F195" s="59">
        <v>2998.33989981</v>
      </c>
      <c r="G195" s="59">
        <v>3839.95905267</v>
      </c>
      <c r="H195" s="59">
        <v>3083.2807699</v>
      </c>
      <c r="I195" s="8">
        <f t="shared" si="56"/>
        <v>9921.57972238</v>
      </c>
      <c r="J195" s="8">
        <v>3996.26363892</v>
      </c>
      <c r="K195" s="8">
        <v>3949.00558425</v>
      </c>
      <c r="L195" s="8">
        <v>2789.3444304900004</v>
      </c>
      <c r="M195" s="9">
        <f t="shared" si="57"/>
        <v>10734.61365366</v>
      </c>
      <c r="N195" s="8">
        <v>2342.31523627</v>
      </c>
      <c r="O195" s="8">
        <v>4308.42676358</v>
      </c>
      <c r="P195" s="8">
        <v>4453.34245534</v>
      </c>
      <c r="Q195" s="8">
        <f t="shared" si="58"/>
        <v>11104.084455189999</v>
      </c>
    </row>
    <row r="196" spans="1:17" ht="12.75">
      <c r="A196" s="34" t="s">
        <v>163</v>
      </c>
      <c r="B196" s="35">
        <v>1786.85156565</v>
      </c>
      <c r="C196" s="35">
        <v>4266.8746236</v>
      </c>
      <c r="D196" s="35">
        <v>5694.01060766</v>
      </c>
      <c r="E196" s="9">
        <f t="shared" si="55"/>
        <v>11747.73679691</v>
      </c>
      <c r="F196" s="59">
        <v>4179.71283772</v>
      </c>
      <c r="G196" s="59">
        <v>3414.4577711099996</v>
      </c>
      <c r="H196" s="59">
        <v>2790.59241575</v>
      </c>
      <c r="I196" s="8">
        <f t="shared" si="56"/>
        <v>10384.76302458</v>
      </c>
      <c r="J196" s="8">
        <v>6881.8632823299995</v>
      </c>
      <c r="K196" s="8">
        <v>1903.01983262</v>
      </c>
      <c r="L196" s="8">
        <v>1458.86500147</v>
      </c>
      <c r="M196" s="9">
        <f t="shared" si="57"/>
        <v>10243.74811642</v>
      </c>
      <c r="N196" s="8">
        <v>2770.8525273600003</v>
      </c>
      <c r="O196" s="8">
        <v>1387.01307496</v>
      </c>
      <c r="P196" s="8">
        <v>1390.45234843</v>
      </c>
      <c r="Q196" s="8">
        <f t="shared" si="58"/>
        <v>5548.31795075</v>
      </c>
    </row>
    <row r="197" spans="1:17" ht="12.75">
      <c r="A197" s="34" t="s">
        <v>164</v>
      </c>
      <c r="B197" s="35">
        <v>1745.14162034</v>
      </c>
      <c r="C197" s="35">
        <v>1380.54614</v>
      </c>
      <c r="D197" s="35">
        <v>1458.3997868499998</v>
      </c>
      <c r="E197" s="9">
        <f t="shared" si="55"/>
        <v>4584.08754719</v>
      </c>
      <c r="F197" s="59">
        <v>4044.62896173</v>
      </c>
      <c r="G197" s="59">
        <v>2060.96557214</v>
      </c>
      <c r="H197" s="59">
        <v>1260.17003007</v>
      </c>
      <c r="I197" s="8">
        <f t="shared" si="56"/>
        <v>7365.76456394</v>
      </c>
      <c r="J197" s="8">
        <v>3624.29332419</v>
      </c>
      <c r="K197" s="8">
        <v>1219.25072929</v>
      </c>
      <c r="L197" s="8">
        <v>487.04493524000003</v>
      </c>
      <c r="M197" s="9">
        <f t="shared" si="57"/>
        <v>5330.58898872</v>
      </c>
      <c r="N197" s="8">
        <v>2361.17810276</v>
      </c>
      <c r="O197" s="8">
        <v>2295.7606515</v>
      </c>
      <c r="P197" s="8">
        <v>1608.84678972</v>
      </c>
      <c r="Q197" s="8">
        <f t="shared" si="58"/>
        <v>6265.78554398</v>
      </c>
    </row>
    <row r="198" spans="1:17" ht="12.75">
      <c r="A198" s="34" t="s">
        <v>165</v>
      </c>
      <c r="B198" s="35">
        <v>2768.09925577</v>
      </c>
      <c r="C198" s="35">
        <v>8441.7566623</v>
      </c>
      <c r="D198" s="35">
        <v>5976.69668758</v>
      </c>
      <c r="E198" s="9">
        <f t="shared" si="55"/>
        <v>17186.55260565</v>
      </c>
      <c r="F198" s="59">
        <v>8114.83959458</v>
      </c>
      <c r="G198" s="59">
        <v>7320.76706662</v>
      </c>
      <c r="H198" s="59">
        <v>6767.735920470001</v>
      </c>
      <c r="I198" s="8">
        <f t="shared" si="56"/>
        <v>22203.34258167</v>
      </c>
      <c r="J198" s="8">
        <v>9734.39871194</v>
      </c>
      <c r="K198" s="8">
        <v>11427.44132246</v>
      </c>
      <c r="L198" s="8">
        <v>8928.49496169</v>
      </c>
      <c r="M198" s="9">
        <f t="shared" si="57"/>
        <v>30090.33499609</v>
      </c>
      <c r="N198" s="8">
        <v>5338.24684344</v>
      </c>
      <c r="O198" s="8">
        <v>1135.3119608</v>
      </c>
      <c r="P198" s="8">
        <v>365.64080437</v>
      </c>
      <c r="Q198" s="8">
        <f t="shared" si="58"/>
        <v>6839.19960861</v>
      </c>
    </row>
    <row r="199" spans="1:17" ht="12.75">
      <c r="A199" s="34" t="s">
        <v>166</v>
      </c>
      <c r="B199" s="35">
        <v>6408.607709</v>
      </c>
      <c r="C199" s="35">
        <v>9814.350665889999</v>
      </c>
      <c r="D199" s="35">
        <v>8014.1791128800005</v>
      </c>
      <c r="E199" s="9">
        <f t="shared" si="55"/>
        <v>24237.13748777</v>
      </c>
      <c r="F199" s="59">
        <v>12486.743158610001</v>
      </c>
      <c r="G199" s="59">
        <v>7262.08441329</v>
      </c>
      <c r="H199" s="59">
        <v>7658.235693770001</v>
      </c>
      <c r="I199" s="8">
        <f t="shared" si="56"/>
        <v>27407.063265670004</v>
      </c>
      <c r="J199" s="8">
        <v>7598.39100099</v>
      </c>
      <c r="K199" s="8">
        <v>9541.97635653</v>
      </c>
      <c r="L199" s="8">
        <v>8005.51296542</v>
      </c>
      <c r="M199" s="9">
        <f t="shared" si="57"/>
        <v>25145.88032294</v>
      </c>
      <c r="N199" s="8">
        <v>8015.21937868</v>
      </c>
      <c r="O199" s="8">
        <v>8401.102584350001</v>
      </c>
      <c r="P199" s="8">
        <v>6040.6864350999995</v>
      </c>
      <c r="Q199" s="8">
        <f t="shared" si="58"/>
        <v>22457.00839813</v>
      </c>
    </row>
    <row r="200" spans="1:17" ht="12.75">
      <c r="A200" s="34" t="s">
        <v>167</v>
      </c>
      <c r="B200" s="35">
        <v>18153.81530249</v>
      </c>
      <c r="C200" s="35">
        <v>20696.49572542</v>
      </c>
      <c r="D200" s="35">
        <v>22338.742770309997</v>
      </c>
      <c r="E200" s="9">
        <f t="shared" si="55"/>
        <v>61189.05379822</v>
      </c>
      <c r="F200" s="59">
        <v>11549.678436479999</v>
      </c>
      <c r="G200" s="59">
        <v>0</v>
      </c>
      <c r="H200" s="59">
        <v>0</v>
      </c>
      <c r="I200" s="8">
        <f t="shared" si="56"/>
        <v>11549.678436479999</v>
      </c>
      <c r="J200" s="8">
        <v>0</v>
      </c>
      <c r="K200" s="8">
        <v>0</v>
      </c>
      <c r="L200" s="8">
        <v>0</v>
      </c>
      <c r="M200" s="9">
        <f t="shared" si="57"/>
        <v>0</v>
      </c>
      <c r="N200" s="8">
        <v>0</v>
      </c>
      <c r="O200" s="8">
        <v>0</v>
      </c>
      <c r="P200" s="8">
        <v>0</v>
      </c>
      <c r="Q200" s="8">
        <f t="shared" si="58"/>
        <v>0</v>
      </c>
    </row>
    <row r="201" spans="1:17" ht="12.75">
      <c r="A201" s="34" t="s">
        <v>87</v>
      </c>
      <c r="B201" s="35">
        <v>1589.94173428</v>
      </c>
      <c r="C201" s="35">
        <v>0</v>
      </c>
      <c r="D201" s="35">
        <v>909.07601054</v>
      </c>
      <c r="E201" s="9">
        <f t="shared" si="55"/>
        <v>2499.01774482</v>
      </c>
      <c r="F201" s="59">
        <v>1250.2732771800002</v>
      </c>
      <c r="G201" s="59">
        <v>1247.08571977</v>
      </c>
      <c r="H201" s="59">
        <v>991.95406719</v>
      </c>
      <c r="I201" s="8">
        <f t="shared" si="56"/>
        <v>3489.31306414</v>
      </c>
      <c r="J201" s="8">
        <v>2275.75992193</v>
      </c>
      <c r="K201" s="8">
        <v>1587.4129795</v>
      </c>
      <c r="L201" s="8">
        <v>278.69110298000004</v>
      </c>
      <c r="M201" s="9">
        <f t="shared" si="57"/>
        <v>4141.86400441</v>
      </c>
      <c r="N201" s="8">
        <v>1426.03040601</v>
      </c>
      <c r="O201" s="8">
        <v>396.78101613999996</v>
      </c>
      <c r="P201" s="8">
        <v>1908.3313710100003</v>
      </c>
      <c r="Q201" s="8">
        <f t="shared" si="58"/>
        <v>3731.14279316</v>
      </c>
    </row>
    <row r="202" spans="1:17" ht="12.75">
      <c r="A202" s="34" t="s">
        <v>89</v>
      </c>
      <c r="B202" s="35">
        <v>0</v>
      </c>
      <c r="C202" s="35">
        <v>0</v>
      </c>
      <c r="D202" s="35">
        <v>0</v>
      </c>
      <c r="E202" s="9">
        <f t="shared" si="55"/>
        <v>0</v>
      </c>
      <c r="F202" s="59">
        <v>0</v>
      </c>
      <c r="G202" s="59">
        <v>0</v>
      </c>
      <c r="H202" s="59">
        <v>0</v>
      </c>
      <c r="I202" s="8">
        <f t="shared" si="56"/>
        <v>0</v>
      </c>
      <c r="J202" s="8">
        <v>78.37773753</v>
      </c>
      <c r="K202" s="8">
        <v>0</v>
      </c>
      <c r="L202" s="8">
        <v>0</v>
      </c>
      <c r="M202" s="9">
        <f t="shared" si="57"/>
        <v>78.37773753</v>
      </c>
      <c r="N202" s="8">
        <v>0</v>
      </c>
      <c r="O202" s="8">
        <v>0</v>
      </c>
      <c r="P202" s="8">
        <v>0</v>
      </c>
      <c r="Q202" s="8">
        <f t="shared" si="58"/>
        <v>0</v>
      </c>
    </row>
    <row r="203" spans="1:17" ht="12.75">
      <c r="A203" s="34" t="s">
        <v>90</v>
      </c>
      <c r="B203" s="35">
        <v>304.13612794</v>
      </c>
      <c r="C203" s="35">
        <v>197.87328912</v>
      </c>
      <c r="D203" s="35">
        <v>71.72118990000001</v>
      </c>
      <c r="E203" s="9">
        <f t="shared" si="55"/>
        <v>573.73060696</v>
      </c>
      <c r="F203" s="59">
        <v>463.49109304</v>
      </c>
      <c r="G203" s="59">
        <v>1155.54168587</v>
      </c>
      <c r="H203" s="59">
        <v>875.2578703500001</v>
      </c>
      <c r="I203" s="8">
        <f t="shared" si="56"/>
        <v>2494.2906492600005</v>
      </c>
      <c r="J203" s="8">
        <v>442.60052608000007</v>
      </c>
      <c r="K203" s="8">
        <v>1094.88064643</v>
      </c>
      <c r="L203" s="8">
        <v>922.92887707</v>
      </c>
      <c r="M203" s="9">
        <f t="shared" si="57"/>
        <v>2460.4100495800003</v>
      </c>
      <c r="N203" s="8">
        <v>184.32285033</v>
      </c>
      <c r="O203" s="8">
        <v>412.26163625</v>
      </c>
      <c r="P203" s="8">
        <v>467.46125061000004</v>
      </c>
      <c r="Q203" s="8">
        <f t="shared" si="58"/>
        <v>1064.04573719</v>
      </c>
    </row>
    <row r="204" spans="1:17" ht="12.75">
      <c r="A204" s="34" t="s">
        <v>91</v>
      </c>
      <c r="B204" s="35">
        <v>1074.19017107</v>
      </c>
      <c r="C204" s="35">
        <v>731.69291902</v>
      </c>
      <c r="D204" s="35">
        <v>814.6831282999999</v>
      </c>
      <c r="E204" s="9">
        <f t="shared" si="55"/>
        <v>2620.5662183899994</v>
      </c>
      <c r="F204" s="59">
        <v>495.37011614</v>
      </c>
      <c r="G204" s="59">
        <v>411.70235317000004</v>
      </c>
      <c r="H204" s="59">
        <v>476.81018334</v>
      </c>
      <c r="I204" s="8">
        <f t="shared" si="56"/>
        <v>1383.8826526500002</v>
      </c>
      <c r="J204" s="8">
        <v>58.26372146</v>
      </c>
      <c r="K204" s="8">
        <v>134.32014729</v>
      </c>
      <c r="L204" s="8"/>
      <c r="M204" s="9">
        <f t="shared" si="57"/>
        <v>192.58386875</v>
      </c>
      <c r="N204" s="8">
        <v>103.64480046000001</v>
      </c>
      <c r="O204" s="8">
        <v>168.913309</v>
      </c>
      <c r="P204" s="8">
        <v>0</v>
      </c>
      <c r="Q204" s="8">
        <f t="shared" si="58"/>
        <v>272.55810946</v>
      </c>
    </row>
    <row r="205" spans="1:17" ht="12.75">
      <c r="A205" s="34" t="s">
        <v>168</v>
      </c>
      <c r="B205" s="35"/>
      <c r="C205" s="35">
        <v>0</v>
      </c>
      <c r="D205" s="35">
        <v>0</v>
      </c>
      <c r="E205" s="9">
        <f t="shared" si="55"/>
        <v>0</v>
      </c>
      <c r="F205" s="59">
        <v>0</v>
      </c>
      <c r="G205" s="59">
        <v>149.34630898</v>
      </c>
      <c r="H205" s="59">
        <v>144.97338976</v>
      </c>
      <c r="I205" s="8">
        <f t="shared" si="56"/>
        <v>294.31969874000004</v>
      </c>
      <c r="J205" s="8">
        <v>0</v>
      </c>
      <c r="K205" s="8">
        <v>57.99659289</v>
      </c>
      <c r="L205" s="8"/>
      <c r="M205" s="9">
        <f t="shared" si="57"/>
        <v>57.99659289</v>
      </c>
      <c r="N205" s="8">
        <v>66.55068762</v>
      </c>
      <c r="O205" s="8">
        <v>158.59602816</v>
      </c>
      <c r="P205" s="8">
        <v>118.95222104999999</v>
      </c>
      <c r="Q205" s="8">
        <f t="shared" si="58"/>
        <v>344.09893683</v>
      </c>
    </row>
    <row r="206" spans="1:17" ht="12.75">
      <c r="A206" s="34" t="s">
        <v>169</v>
      </c>
      <c r="B206" s="35"/>
      <c r="C206" s="35">
        <v>0</v>
      </c>
      <c r="D206" s="35">
        <v>0</v>
      </c>
      <c r="E206" s="9">
        <f t="shared" si="55"/>
        <v>0</v>
      </c>
      <c r="F206" s="59">
        <v>0</v>
      </c>
      <c r="G206" s="59">
        <v>523.2618646</v>
      </c>
      <c r="H206" s="59">
        <v>171.40534746</v>
      </c>
      <c r="I206" s="8">
        <f t="shared" si="56"/>
        <v>694.66721206</v>
      </c>
      <c r="J206" s="8">
        <v>0</v>
      </c>
      <c r="K206" s="8">
        <v>685.66835083</v>
      </c>
      <c r="L206" s="8"/>
      <c r="M206" s="9">
        <f t="shared" si="57"/>
        <v>685.66835083</v>
      </c>
      <c r="N206" s="8">
        <v>555.12644428</v>
      </c>
      <c r="O206" s="8">
        <v>731.24659256</v>
      </c>
      <c r="P206" s="8">
        <v>0</v>
      </c>
      <c r="Q206" s="8">
        <f t="shared" si="58"/>
        <v>1286.37303684</v>
      </c>
    </row>
    <row r="207" spans="1:17" ht="12.75">
      <c r="A207" s="34" t="s">
        <v>95</v>
      </c>
      <c r="B207" s="35">
        <v>315.073803</v>
      </c>
      <c r="C207" s="35">
        <v>393.706251</v>
      </c>
      <c r="D207" s="35">
        <v>489.354553</v>
      </c>
      <c r="E207" s="9">
        <f t="shared" si="55"/>
        <v>1198.134607</v>
      </c>
      <c r="F207" s="59">
        <v>564.62985</v>
      </c>
      <c r="G207" s="59">
        <v>529.569663</v>
      </c>
      <c r="H207" s="59">
        <v>321.205959</v>
      </c>
      <c r="I207" s="8">
        <f t="shared" si="56"/>
        <v>1415.405472</v>
      </c>
      <c r="J207" s="8">
        <v>818.600982</v>
      </c>
      <c r="K207" s="8">
        <v>0</v>
      </c>
      <c r="L207" s="8"/>
      <c r="M207" s="9">
        <f t="shared" si="57"/>
        <v>818.600982</v>
      </c>
      <c r="N207" s="8">
        <v>446.8152</v>
      </c>
      <c r="O207" s="8">
        <v>306.101983</v>
      </c>
      <c r="P207" s="8">
        <v>236.38504233</v>
      </c>
      <c r="Q207" s="8">
        <f t="shared" si="58"/>
        <v>989.30222533</v>
      </c>
    </row>
    <row r="208" spans="1:17" ht="12.75">
      <c r="A208" s="34" t="s">
        <v>96</v>
      </c>
      <c r="B208" s="35">
        <v>123.30782543000001</v>
      </c>
      <c r="C208" s="35">
        <v>124.18466837999999</v>
      </c>
      <c r="D208" s="35">
        <v>99.75848703</v>
      </c>
      <c r="E208" s="9">
        <f t="shared" si="55"/>
        <v>347.25098084</v>
      </c>
      <c r="F208" s="59">
        <v>91.46358434999999</v>
      </c>
      <c r="G208" s="59">
        <v>92.88753511</v>
      </c>
      <c r="H208" s="59">
        <v>213.08627678</v>
      </c>
      <c r="I208" s="8">
        <f t="shared" si="56"/>
        <v>397.43739624</v>
      </c>
      <c r="J208" s="8">
        <v>151.58514807</v>
      </c>
      <c r="K208" s="8">
        <v>163.49261876</v>
      </c>
      <c r="L208" s="8">
        <v>143.99000727</v>
      </c>
      <c r="M208" s="9">
        <f t="shared" si="57"/>
        <v>459.06777409999995</v>
      </c>
      <c r="N208" s="8">
        <v>78.2863661</v>
      </c>
      <c r="O208" s="8">
        <v>78.48065784</v>
      </c>
      <c r="P208" s="8">
        <v>35.751191049999996</v>
      </c>
      <c r="Q208" s="8">
        <f t="shared" si="58"/>
        <v>192.51821499</v>
      </c>
    </row>
    <row r="209" spans="1:17" ht="12.75">
      <c r="A209" s="34" t="s">
        <v>97</v>
      </c>
      <c r="B209" s="35">
        <v>30.172938629999997</v>
      </c>
      <c r="C209" s="35">
        <v>111.77253752000001</v>
      </c>
      <c r="D209" s="35">
        <v>39.68599766</v>
      </c>
      <c r="E209" s="9">
        <f t="shared" si="55"/>
        <v>181.63147381000002</v>
      </c>
      <c r="F209" s="59">
        <v>18.42131989</v>
      </c>
      <c r="G209" s="59">
        <v>4.72989308</v>
      </c>
      <c r="H209" s="59">
        <v>52.751262170000004</v>
      </c>
      <c r="I209" s="8">
        <f t="shared" si="56"/>
        <v>75.90247514</v>
      </c>
      <c r="J209" s="8">
        <v>26.08816595</v>
      </c>
      <c r="K209" s="8">
        <v>65.78869056</v>
      </c>
      <c r="L209" s="8">
        <v>0.32346345</v>
      </c>
      <c r="M209" s="9">
        <f t="shared" si="57"/>
        <v>92.20031996000002</v>
      </c>
      <c r="N209" s="8">
        <v>17.75655195</v>
      </c>
      <c r="O209" s="8">
        <v>43.53714089</v>
      </c>
      <c r="P209" s="8">
        <v>21.4052905</v>
      </c>
      <c r="Q209" s="8">
        <f t="shared" si="58"/>
        <v>82.69898334000001</v>
      </c>
    </row>
    <row r="210" spans="1:17" ht="12.75">
      <c r="A210" s="34" t="s">
        <v>170</v>
      </c>
      <c r="B210" s="35">
        <v>73.05890125</v>
      </c>
      <c r="C210" s="35">
        <v>100</v>
      </c>
      <c r="D210" s="35">
        <v>16.592848</v>
      </c>
      <c r="E210" s="9">
        <f t="shared" si="55"/>
        <v>189.65174925000002</v>
      </c>
      <c r="F210" s="59">
        <v>0</v>
      </c>
      <c r="G210" s="59">
        <v>0</v>
      </c>
      <c r="H210" s="59">
        <v>45.28249157</v>
      </c>
      <c r="I210" s="8">
        <f t="shared" si="56"/>
        <v>45.28249157</v>
      </c>
      <c r="J210" s="8">
        <v>53.52632115</v>
      </c>
      <c r="K210" s="8">
        <v>55.1181504</v>
      </c>
      <c r="L210" s="8">
        <v>57.16311691</v>
      </c>
      <c r="M210" s="9">
        <f t="shared" si="57"/>
        <v>165.80758845999998</v>
      </c>
      <c r="N210" s="8">
        <v>56.54619413</v>
      </c>
      <c r="O210" s="8">
        <v>57.41415571</v>
      </c>
      <c r="P210" s="8">
        <v>46.97342225</v>
      </c>
      <c r="Q210" s="8">
        <f t="shared" si="58"/>
        <v>160.93377209</v>
      </c>
    </row>
    <row r="211" spans="1:17" ht="12.75">
      <c r="A211" s="34" t="s">
        <v>99</v>
      </c>
      <c r="B211" s="35">
        <v>2476.73998156</v>
      </c>
      <c r="C211" s="35">
        <v>2898.28027732</v>
      </c>
      <c r="D211" s="35">
        <v>4961.89367711</v>
      </c>
      <c r="E211" s="9">
        <f t="shared" si="55"/>
        <v>10336.91393599</v>
      </c>
      <c r="F211" s="59">
        <v>2310.65682061</v>
      </c>
      <c r="G211" s="59">
        <v>3569.15023511</v>
      </c>
      <c r="H211" s="59">
        <v>364.40660075</v>
      </c>
      <c r="I211" s="8">
        <f t="shared" si="56"/>
        <v>6244.2136564699995</v>
      </c>
      <c r="J211" s="8">
        <v>1335.44390762</v>
      </c>
      <c r="K211" s="8">
        <v>4648.62407421</v>
      </c>
      <c r="L211" s="8">
        <v>3642.60571552</v>
      </c>
      <c r="M211" s="9">
        <f t="shared" si="57"/>
        <v>9626.67369735</v>
      </c>
      <c r="N211" s="8">
        <v>3536.2014919700005</v>
      </c>
      <c r="O211" s="8">
        <v>3682.37836972</v>
      </c>
      <c r="P211" s="8">
        <v>3886.8928030399998</v>
      </c>
      <c r="Q211" s="8">
        <f t="shared" si="58"/>
        <v>11105.472664730001</v>
      </c>
    </row>
    <row r="212" spans="1:17" ht="12.75">
      <c r="A212" s="34" t="s">
        <v>100</v>
      </c>
      <c r="B212" s="35"/>
      <c r="C212" s="35">
        <v>0</v>
      </c>
      <c r="D212" s="35"/>
      <c r="E212" s="9">
        <f t="shared" si="55"/>
        <v>0</v>
      </c>
      <c r="F212" s="59">
        <v>167.360265</v>
      </c>
      <c r="G212" s="59">
        <v>0</v>
      </c>
      <c r="H212" s="59">
        <v>0</v>
      </c>
      <c r="I212" s="8">
        <f t="shared" si="56"/>
        <v>167.360265</v>
      </c>
      <c r="J212" s="8">
        <v>100</v>
      </c>
      <c r="K212" s="8">
        <v>0</v>
      </c>
      <c r="L212" s="8">
        <v>0</v>
      </c>
      <c r="M212" s="9">
        <f t="shared" si="57"/>
        <v>100</v>
      </c>
      <c r="N212" s="8"/>
      <c r="O212" s="8">
        <v>100</v>
      </c>
      <c r="P212" s="8">
        <v>0</v>
      </c>
      <c r="Q212" s="8">
        <f t="shared" si="58"/>
        <v>100</v>
      </c>
    </row>
    <row r="213" spans="1:17" ht="12.75">
      <c r="A213" s="29" t="s">
        <v>101</v>
      </c>
      <c r="B213" s="35"/>
      <c r="C213" s="35"/>
      <c r="D213" s="35"/>
      <c r="E213" s="9"/>
      <c r="F213" s="102"/>
      <c r="G213" s="102">
        <v>53.292442</v>
      </c>
      <c r="H213" s="102">
        <v>27.350290140000002</v>
      </c>
      <c r="I213" s="103">
        <f t="shared" si="56"/>
        <v>80.64273214</v>
      </c>
      <c r="J213" s="8">
        <v>234.94918944</v>
      </c>
      <c r="K213" s="103">
        <v>43.72144651</v>
      </c>
      <c r="L213" s="104">
        <v>164.80304084</v>
      </c>
      <c r="M213" s="9"/>
      <c r="N213" s="104">
        <v>168.662465</v>
      </c>
      <c r="O213" s="105">
        <v>136.25264130000002</v>
      </c>
      <c r="P213" s="105">
        <v>27.324244</v>
      </c>
      <c r="Q213" s="103"/>
    </row>
    <row r="214" spans="1:17" ht="12.75">
      <c r="A214" s="10" t="s">
        <v>102</v>
      </c>
      <c r="B214" s="35"/>
      <c r="C214" s="35"/>
      <c r="D214" s="35"/>
      <c r="E214" s="9">
        <f t="shared" si="55"/>
        <v>0</v>
      </c>
      <c r="F214" s="59">
        <v>0</v>
      </c>
      <c r="G214" s="59">
        <v>0</v>
      </c>
      <c r="H214" s="59">
        <v>0</v>
      </c>
      <c r="I214" s="8">
        <f t="shared" si="56"/>
        <v>0</v>
      </c>
      <c r="J214" s="52">
        <v>0</v>
      </c>
      <c r="K214" s="8">
        <v>0</v>
      </c>
      <c r="M214" s="9">
        <f t="shared" si="57"/>
        <v>0</v>
      </c>
      <c r="O214" s="68">
        <v>0</v>
      </c>
      <c r="P214" s="68">
        <v>0</v>
      </c>
      <c r="Q214" s="8">
        <f t="shared" si="58"/>
        <v>0</v>
      </c>
    </row>
    <row r="215" spans="1:17" s="74" customFormat="1" ht="12.75">
      <c r="A215" s="34" t="s">
        <v>171</v>
      </c>
      <c r="B215" s="35">
        <v>96.22120388</v>
      </c>
      <c r="C215" s="35">
        <v>289.75240739</v>
      </c>
      <c r="D215" s="35">
        <v>145.71647487</v>
      </c>
      <c r="E215" s="9">
        <f t="shared" si="55"/>
        <v>531.69008614</v>
      </c>
      <c r="F215" s="60">
        <v>207.31640689000002</v>
      </c>
      <c r="G215" s="60">
        <v>280.24434854000003</v>
      </c>
      <c r="H215" s="60">
        <v>270.00035718</v>
      </c>
      <c r="I215" s="8">
        <f t="shared" si="56"/>
        <v>757.56111261</v>
      </c>
      <c r="J215" s="8">
        <v>376.44686528</v>
      </c>
      <c r="K215" s="106">
        <v>324.30882170999996</v>
      </c>
      <c r="L215" s="35">
        <v>151.37941931</v>
      </c>
      <c r="M215" s="10">
        <f t="shared" si="57"/>
        <v>852.1351063</v>
      </c>
      <c r="N215" s="35">
        <v>225.94573917</v>
      </c>
      <c r="O215" s="35">
        <v>227.14514551999997</v>
      </c>
      <c r="P215" s="35">
        <v>313.46004462999997</v>
      </c>
      <c r="Q215" s="8">
        <f t="shared" si="58"/>
        <v>766.5509293199999</v>
      </c>
    </row>
    <row r="216" spans="1:17" ht="12.75">
      <c r="A216" s="34" t="s">
        <v>104</v>
      </c>
      <c r="B216" s="35">
        <v>814.9201345399999</v>
      </c>
      <c r="C216" s="35">
        <v>641.94016049</v>
      </c>
      <c r="D216" s="35">
        <v>721.0266004700001</v>
      </c>
      <c r="E216" s="9">
        <f t="shared" si="55"/>
        <v>2177.8868955000003</v>
      </c>
      <c r="F216" s="59">
        <v>331.57333331</v>
      </c>
      <c r="G216" s="59">
        <v>367.37417013</v>
      </c>
      <c r="H216" s="59">
        <v>184.18209472</v>
      </c>
      <c r="I216" s="8">
        <f t="shared" si="56"/>
        <v>883.12959816</v>
      </c>
      <c r="J216" s="8">
        <v>1409.67755226</v>
      </c>
      <c r="K216" s="8">
        <v>483.60229553000005</v>
      </c>
      <c r="L216" s="8">
        <v>294.94389621999994</v>
      </c>
      <c r="M216" s="9">
        <f t="shared" si="57"/>
        <v>2188.22374401</v>
      </c>
      <c r="N216" s="8">
        <v>303.764003</v>
      </c>
      <c r="O216" s="8">
        <v>81.02078367</v>
      </c>
      <c r="P216" s="8">
        <v>265.92935497</v>
      </c>
      <c r="Q216" s="8">
        <f t="shared" si="58"/>
        <v>650.71414164</v>
      </c>
    </row>
    <row r="217" spans="1:17" ht="12.75">
      <c r="A217" s="34" t="s">
        <v>105</v>
      </c>
      <c r="B217" s="35"/>
      <c r="C217" s="35">
        <v>0</v>
      </c>
      <c r="D217" s="35"/>
      <c r="E217" s="9">
        <f t="shared" si="55"/>
        <v>0</v>
      </c>
      <c r="F217" s="59">
        <v>0</v>
      </c>
      <c r="G217" s="59">
        <v>0</v>
      </c>
      <c r="H217" s="59">
        <v>0</v>
      </c>
      <c r="I217" s="8">
        <f t="shared" si="56"/>
        <v>0</v>
      </c>
      <c r="J217" s="8">
        <v>0</v>
      </c>
      <c r="K217" s="8">
        <v>0</v>
      </c>
      <c r="L217" s="8">
        <v>0</v>
      </c>
      <c r="M217" s="9">
        <f t="shared" si="57"/>
        <v>0</v>
      </c>
      <c r="N217" s="8">
        <v>0</v>
      </c>
      <c r="O217" s="8">
        <v>0</v>
      </c>
      <c r="P217" s="8">
        <v>0</v>
      </c>
      <c r="Q217" s="8">
        <f t="shared" si="58"/>
        <v>0</v>
      </c>
    </row>
    <row r="218" spans="1:17" ht="12.75">
      <c r="A218" s="34" t="s">
        <v>107</v>
      </c>
      <c r="B218" s="35"/>
      <c r="C218" s="35">
        <v>0</v>
      </c>
      <c r="D218" s="35"/>
      <c r="E218" s="9">
        <f t="shared" si="55"/>
        <v>0</v>
      </c>
      <c r="F218" s="59">
        <v>39.063698</v>
      </c>
      <c r="G218" s="59">
        <v>19.98490701</v>
      </c>
      <c r="H218" s="59">
        <v>186.48604</v>
      </c>
      <c r="I218" s="8">
        <f t="shared" si="56"/>
        <v>245.53464501000002</v>
      </c>
      <c r="J218" s="8">
        <v>106.232129</v>
      </c>
      <c r="K218" s="8">
        <v>197.713802</v>
      </c>
      <c r="L218" s="8">
        <v>235.69386</v>
      </c>
      <c r="M218" s="9">
        <f t="shared" si="57"/>
        <v>539.639791</v>
      </c>
      <c r="N218" s="8">
        <v>410.32515718</v>
      </c>
      <c r="O218" s="8">
        <v>106.442242</v>
      </c>
      <c r="P218" s="8">
        <v>272.808591</v>
      </c>
      <c r="Q218" s="8">
        <f t="shared" si="58"/>
        <v>789.57599018</v>
      </c>
    </row>
    <row r="219" spans="1:17" ht="12.75">
      <c r="A219" s="34" t="s">
        <v>108</v>
      </c>
      <c r="B219" s="35">
        <v>459.70026893</v>
      </c>
      <c r="C219" s="35">
        <v>626.49990185</v>
      </c>
      <c r="D219" s="35">
        <v>1059.87696854</v>
      </c>
      <c r="E219" s="9">
        <f t="shared" si="55"/>
        <v>2146.0771393200002</v>
      </c>
      <c r="F219" s="59">
        <v>568.72491975</v>
      </c>
      <c r="G219" s="59">
        <v>287.47776780000004</v>
      </c>
      <c r="H219" s="59">
        <v>646.3118041399999</v>
      </c>
      <c r="I219" s="8">
        <f t="shared" si="56"/>
        <v>1502.5144916899999</v>
      </c>
      <c r="J219" s="8">
        <v>577.94688799</v>
      </c>
      <c r="K219" s="8">
        <v>603.60602683</v>
      </c>
      <c r="L219" s="8">
        <v>677.80414249</v>
      </c>
      <c r="M219" s="9">
        <f t="shared" si="57"/>
        <v>1859.35705731</v>
      </c>
      <c r="N219" s="8">
        <v>660.22352524</v>
      </c>
      <c r="O219" s="8">
        <v>445.69020231</v>
      </c>
      <c r="P219" s="8">
        <v>518.55515171</v>
      </c>
      <c r="Q219" s="8">
        <f t="shared" si="58"/>
        <v>1624.46887926</v>
      </c>
    </row>
    <row r="220" spans="1:17" ht="12.75">
      <c r="A220" s="34" t="s">
        <v>263</v>
      </c>
      <c r="B220" s="35"/>
      <c r="C220" s="35"/>
      <c r="D220" s="35"/>
      <c r="E220" s="9"/>
      <c r="F220" s="102"/>
      <c r="G220" s="102">
        <v>0</v>
      </c>
      <c r="H220" s="102">
        <v>0</v>
      </c>
      <c r="I220" s="103">
        <f t="shared" si="56"/>
        <v>0</v>
      </c>
      <c r="J220" s="8">
        <v>93.56570526</v>
      </c>
      <c r="K220" s="103">
        <v>328.04441</v>
      </c>
      <c r="L220" s="103"/>
      <c r="M220" s="9"/>
      <c r="N220" s="103"/>
      <c r="O220" s="103">
        <v>0</v>
      </c>
      <c r="P220" s="103"/>
      <c r="Q220" s="103"/>
    </row>
    <row r="221" spans="1:17" ht="12.75">
      <c r="A221" s="34" t="s">
        <v>264</v>
      </c>
      <c r="B221" s="35"/>
      <c r="C221" s="35"/>
      <c r="D221" s="35"/>
      <c r="E221" s="9"/>
      <c r="F221" s="102"/>
      <c r="G221" s="102">
        <v>0</v>
      </c>
      <c r="H221" s="102">
        <v>0</v>
      </c>
      <c r="I221" s="103">
        <f t="shared" si="56"/>
        <v>0</v>
      </c>
      <c r="J221" s="8">
        <v>0</v>
      </c>
      <c r="K221" s="103">
        <v>0</v>
      </c>
      <c r="L221" s="103">
        <v>8.14575202</v>
      </c>
      <c r="M221" s="9"/>
      <c r="N221" s="103"/>
      <c r="O221" s="103">
        <v>0</v>
      </c>
      <c r="P221" s="103"/>
      <c r="Q221" s="103"/>
    </row>
    <row r="222" spans="1:17" s="74" customFormat="1" ht="12.75">
      <c r="A222" s="34" t="s">
        <v>111</v>
      </c>
      <c r="B222" s="35"/>
      <c r="C222" s="35">
        <v>0</v>
      </c>
      <c r="D222" s="35">
        <v>0</v>
      </c>
      <c r="E222" s="9">
        <f t="shared" si="55"/>
        <v>0</v>
      </c>
      <c r="F222" s="60">
        <v>0</v>
      </c>
      <c r="G222" s="60">
        <v>0</v>
      </c>
      <c r="H222" s="60">
        <v>0</v>
      </c>
      <c r="I222" s="8">
        <f t="shared" si="56"/>
        <v>0</v>
      </c>
      <c r="J222" s="8">
        <v>0</v>
      </c>
      <c r="K222" s="8">
        <v>0</v>
      </c>
      <c r="L222" s="35"/>
      <c r="M222" s="10">
        <f>SUM(J222:L222)</f>
        <v>0</v>
      </c>
      <c r="N222" s="35"/>
      <c r="O222" s="35">
        <v>0</v>
      </c>
      <c r="P222" s="35">
        <v>0</v>
      </c>
      <c r="Q222" s="8">
        <f t="shared" si="58"/>
        <v>0</v>
      </c>
    </row>
    <row r="223" spans="1:17" ht="12.75">
      <c r="A223" s="34" t="s">
        <v>112</v>
      </c>
      <c r="B223" s="35">
        <v>98.017858</v>
      </c>
      <c r="C223" s="35">
        <v>107.135127</v>
      </c>
      <c r="D223" s="35">
        <v>100.246919</v>
      </c>
      <c r="E223" s="9">
        <f t="shared" si="55"/>
        <v>305.399904</v>
      </c>
      <c r="F223" s="59">
        <v>115.16219459999999</v>
      </c>
      <c r="G223" s="59">
        <v>112.294476</v>
      </c>
      <c r="H223" s="59">
        <v>93.809818</v>
      </c>
      <c r="I223" s="8">
        <f t="shared" si="56"/>
        <v>321.2664886</v>
      </c>
      <c r="J223" s="8">
        <v>109.51681</v>
      </c>
      <c r="K223" s="8">
        <v>106.47470286</v>
      </c>
      <c r="L223" s="8"/>
      <c r="M223" s="9">
        <f>SUM(J223:L223)</f>
        <v>215.99151286</v>
      </c>
      <c r="N223" s="8">
        <v>110.235607</v>
      </c>
      <c r="O223" s="8">
        <v>85.391626</v>
      </c>
      <c r="P223" s="8">
        <v>47.52979254</v>
      </c>
      <c r="Q223" s="8">
        <f t="shared" si="58"/>
        <v>243.15702554</v>
      </c>
    </row>
    <row r="224" spans="1:17" ht="12.75">
      <c r="A224" s="34" t="s">
        <v>172</v>
      </c>
      <c r="B224" s="35"/>
      <c r="C224" s="35">
        <v>18.024979100000003</v>
      </c>
      <c r="D224" s="35"/>
      <c r="E224" s="9">
        <f t="shared" si="55"/>
        <v>18.024979100000003</v>
      </c>
      <c r="F224" s="59">
        <v>0</v>
      </c>
      <c r="G224" s="59">
        <v>0</v>
      </c>
      <c r="H224" s="59">
        <v>29.05785777</v>
      </c>
      <c r="I224" s="8">
        <f t="shared" si="56"/>
        <v>29.05785777</v>
      </c>
      <c r="J224" s="8">
        <v>0</v>
      </c>
      <c r="K224" s="8">
        <v>0</v>
      </c>
      <c r="L224" s="8"/>
      <c r="M224" s="9">
        <f t="shared" si="57"/>
        <v>0</v>
      </c>
      <c r="N224" s="8"/>
      <c r="O224" s="8">
        <v>0</v>
      </c>
      <c r="P224" s="8">
        <v>0</v>
      </c>
      <c r="Q224" s="8">
        <f t="shared" si="58"/>
        <v>0</v>
      </c>
    </row>
    <row r="225" spans="1:17" ht="12.75">
      <c r="A225" s="34" t="s">
        <v>115</v>
      </c>
      <c r="B225" s="35"/>
      <c r="C225" s="35">
        <v>0</v>
      </c>
      <c r="D225" s="35"/>
      <c r="E225" s="9">
        <f t="shared" si="55"/>
        <v>0</v>
      </c>
      <c r="F225" s="59">
        <v>0</v>
      </c>
      <c r="G225" s="59">
        <v>0</v>
      </c>
      <c r="H225" s="59">
        <v>0</v>
      </c>
      <c r="I225" s="8">
        <f t="shared" si="56"/>
        <v>0</v>
      </c>
      <c r="J225" s="8">
        <v>0</v>
      </c>
      <c r="K225" s="8">
        <v>0</v>
      </c>
      <c r="L225" s="8"/>
      <c r="M225" s="9">
        <f t="shared" si="57"/>
        <v>0</v>
      </c>
      <c r="N225" s="8"/>
      <c r="O225" s="8">
        <v>0</v>
      </c>
      <c r="P225" s="8">
        <v>0</v>
      </c>
      <c r="Q225" s="8">
        <f t="shared" si="58"/>
        <v>0</v>
      </c>
    </row>
    <row r="226" spans="1:17" ht="12.75">
      <c r="A226" s="34" t="s">
        <v>119</v>
      </c>
      <c r="B226" s="35">
        <v>25.66276775</v>
      </c>
      <c r="C226" s="35">
        <v>206.10027597</v>
      </c>
      <c r="D226" s="35">
        <v>0</v>
      </c>
      <c r="E226" s="9">
        <f t="shared" si="55"/>
        <v>231.76304372</v>
      </c>
      <c r="F226" s="59">
        <v>406.36733225</v>
      </c>
      <c r="G226" s="59">
        <v>887.15181216</v>
      </c>
      <c r="H226" s="59">
        <v>1266.3684045</v>
      </c>
      <c r="I226" s="8">
        <f t="shared" si="56"/>
        <v>2559.88754891</v>
      </c>
      <c r="J226" s="8">
        <v>1.312702</v>
      </c>
      <c r="K226" s="8">
        <v>0</v>
      </c>
      <c r="L226" s="8">
        <v>144.2401787</v>
      </c>
      <c r="M226" s="9">
        <f t="shared" si="57"/>
        <v>145.5528807</v>
      </c>
      <c r="N226" s="8">
        <v>210.45069775</v>
      </c>
      <c r="O226" s="8">
        <v>0</v>
      </c>
      <c r="P226" s="8">
        <v>143.22503982</v>
      </c>
      <c r="Q226" s="8">
        <f t="shared" si="58"/>
        <v>353.67573757</v>
      </c>
    </row>
    <row r="227" spans="1:17" ht="12.75">
      <c r="A227" s="34" t="s">
        <v>123</v>
      </c>
      <c r="B227" s="35">
        <v>494.31204426</v>
      </c>
      <c r="C227" s="35">
        <v>458.16059272999996</v>
      </c>
      <c r="D227" s="35">
        <v>299.52935894999996</v>
      </c>
      <c r="E227" s="9">
        <f t="shared" si="55"/>
        <v>1252.00199594</v>
      </c>
      <c r="F227" s="59">
        <v>405.52605024</v>
      </c>
      <c r="G227" s="59">
        <v>324.11328598</v>
      </c>
      <c r="H227" s="59">
        <v>235.49006252</v>
      </c>
      <c r="I227" s="8">
        <f t="shared" si="56"/>
        <v>965.12939874</v>
      </c>
      <c r="J227" s="8">
        <v>475.38211717</v>
      </c>
      <c r="K227" s="8">
        <v>187.07793478</v>
      </c>
      <c r="L227" s="8">
        <v>88.51368314</v>
      </c>
      <c r="M227" s="9">
        <f t="shared" si="57"/>
        <v>750.97373509</v>
      </c>
      <c r="N227" s="8">
        <v>60.56882864</v>
      </c>
      <c r="O227" s="8">
        <v>34.43050029</v>
      </c>
      <c r="P227" s="8">
        <v>1.03638199</v>
      </c>
      <c r="Q227" s="8">
        <f t="shared" si="58"/>
        <v>96.03571091999999</v>
      </c>
    </row>
    <row r="228" spans="1:17" ht="12.75">
      <c r="A228" s="34" t="s">
        <v>124</v>
      </c>
      <c r="B228" s="35">
        <v>89.702828</v>
      </c>
      <c r="C228" s="35">
        <v>146.27391257</v>
      </c>
      <c r="D228" s="35">
        <v>375.57803303</v>
      </c>
      <c r="E228" s="9">
        <f t="shared" si="55"/>
        <v>611.5547736</v>
      </c>
      <c r="F228" s="59">
        <v>303.8588716</v>
      </c>
      <c r="G228" s="59">
        <v>145.527246</v>
      </c>
      <c r="H228" s="59">
        <v>103.88190092</v>
      </c>
      <c r="I228" s="8">
        <f t="shared" si="56"/>
        <v>553.2680185199999</v>
      </c>
      <c r="J228" s="8">
        <v>46.63962487999999</v>
      </c>
      <c r="K228" s="8">
        <v>470.40906434000004</v>
      </c>
      <c r="L228" s="8">
        <v>380.21885459</v>
      </c>
      <c r="M228" s="9">
        <f t="shared" si="57"/>
        <v>897.26754381</v>
      </c>
      <c r="N228" s="8">
        <v>563.2183251499999</v>
      </c>
      <c r="O228" s="8">
        <v>630.270758</v>
      </c>
      <c r="P228" s="8">
        <v>173.23266388000002</v>
      </c>
      <c r="Q228" s="8">
        <f t="shared" si="58"/>
        <v>1366.72174703</v>
      </c>
    </row>
    <row r="229" spans="1:17" ht="12.75">
      <c r="A229" s="34" t="s">
        <v>125</v>
      </c>
      <c r="B229" s="35">
        <v>873.95805314</v>
      </c>
      <c r="C229" s="35">
        <v>438.21930237</v>
      </c>
      <c r="D229" s="35">
        <v>776.77464231</v>
      </c>
      <c r="E229" s="9">
        <f t="shared" si="55"/>
        <v>2088.9519978199996</v>
      </c>
      <c r="F229" s="59">
        <v>876.1499391</v>
      </c>
      <c r="G229" s="59">
        <v>1154.2370072200001</v>
      </c>
      <c r="H229" s="59">
        <v>1124.46955447</v>
      </c>
      <c r="I229" s="8">
        <f t="shared" si="56"/>
        <v>3154.85650079</v>
      </c>
      <c r="J229" s="8">
        <v>1326.70057007</v>
      </c>
      <c r="K229" s="8">
        <v>679.14771322</v>
      </c>
      <c r="L229" s="8">
        <v>673.8954137999999</v>
      </c>
      <c r="M229" s="9">
        <f t="shared" si="57"/>
        <v>2679.74369709</v>
      </c>
      <c r="N229" s="8">
        <v>670.8371216600001</v>
      </c>
      <c r="O229" s="8">
        <v>794.80330854</v>
      </c>
      <c r="P229" s="8">
        <v>597.77662438</v>
      </c>
      <c r="Q229" s="8">
        <f t="shared" si="58"/>
        <v>2063.4170545800002</v>
      </c>
    </row>
    <row r="230" spans="1:17" ht="12.75">
      <c r="A230" s="34" t="s">
        <v>126</v>
      </c>
      <c r="B230" s="35">
        <v>1912.9380416999998</v>
      </c>
      <c r="C230" s="35">
        <v>3032.15177756</v>
      </c>
      <c r="D230" s="35">
        <v>3276.37037628</v>
      </c>
      <c r="E230" s="9">
        <f t="shared" si="55"/>
        <v>8221.46019554</v>
      </c>
      <c r="F230" s="59">
        <v>1725.20533036</v>
      </c>
      <c r="G230" s="59">
        <v>2233.4065675300003</v>
      </c>
      <c r="H230" s="59">
        <v>2602.56184511</v>
      </c>
      <c r="I230" s="8">
        <f t="shared" si="56"/>
        <v>6561.173743</v>
      </c>
      <c r="J230" s="8">
        <v>1323.5717034900001</v>
      </c>
      <c r="K230" s="8">
        <v>1230.88417948</v>
      </c>
      <c r="L230" s="8">
        <v>1615.7654156899998</v>
      </c>
      <c r="M230" s="9">
        <f t="shared" si="57"/>
        <v>4170.22129866</v>
      </c>
      <c r="N230" s="8">
        <v>2304.6259985099996</v>
      </c>
      <c r="O230" s="8">
        <v>1039.5694501</v>
      </c>
      <c r="P230" s="8">
        <v>1882.91646296</v>
      </c>
      <c r="Q230" s="8">
        <f t="shared" si="58"/>
        <v>5227.111911569999</v>
      </c>
    </row>
    <row r="231" spans="1:17" ht="12.75">
      <c r="A231" s="34" t="s">
        <v>127</v>
      </c>
      <c r="B231" s="35">
        <v>20.574875</v>
      </c>
      <c r="C231" s="35">
        <v>17.622902</v>
      </c>
      <c r="D231" s="35">
        <v>21.336837</v>
      </c>
      <c r="E231" s="9">
        <f t="shared" si="55"/>
        <v>59.534614000000005</v>
      </c>
      <c r="F231" s="59">
        <v>17.239925</v>
      </c>
      <c r="G231" s="59">
        <v>17.714428</v>
      </c>
      <c r="H231" s="59">
        <v>17.400894</v>
      </c>
      <c r="I231" s="8">
        <f t="shared" si="56"/>
        <v>52.355247</v>
      </c>
      <c r="J231" s="8">
        <v>353.36017688</v>
      </c>
      <c r="K231" s="8">
        <v>18.214442</v>
      </c>
      <c r="L231" s="8">
        <v>16.981496</v>
      </c>
      <c r="M231" s="9">
        <f t="shared" si="57"/>
        <v>388.55611488</v>
      </c>
      <c r="N231" s="8">
        <v>39.6994815</v>
      </c>
      <c r="O231" s="8">
        <v>12.503363</v>
      </c>
      <c r="P231" s="8">
        <v>21.208395</v>
      </c>
      <c r="Q231" s="8">
        <f t="shared" si="58"/>
        <v>73.4112395</v>
      </c>
    </row>
    <row r="232" spans="1:17" ht="12.75">
      <c r="A232" s="34" t="s">
        <v>128</v>
      </c>
      <c r="B232" s="35">
        <v>2321.29961171</v>
      </c>
      <c r="C232" s="35">
        <v>1274.90058572</v>
      </c>
      <c r="D232" s="35">
        <v>353.54089501</v>
      </c>
      <c r="E232" s="9">
        <f t="shared" si="55"/>
        <v>3949.74109244</v>
      </c>
      <c r="F232" s="59">
        <v>1667.40239274</v>
      </c>
      <c r="G232" s="59">
        <v>816.9439</v>
      </c>
      <c r="H232" s="59">
        <v>1757.89285108</v>
      </c>
      <c r="I232" s="8">
        <f t="shared" si="56"/>
        <v>4242.23914382</v>
      </c>
      <c r="J232" s="8">
        <v>1499.37082676</v>
      </c>
      <c r="K232" s="8">
        <v>702.16188745</v>
      </c>
      <c r="L232" s="8">
        <v>3528.1765826</v>
      </c>
      <c r="M232" s="9">
        <f t="shared" si="57"/>
        <v>5729.7092968100005</v>
      </c>
      <c r="N232" s="8">
        <v>2162.4830427</v>
      </c>
      <c r="O232" s="8">
        <v>1496.32693702</v>
      </c>
      <c r="P232" s="8">
        <v>1504.35224686</v>
      </c>
      <c r="Q232" s="8">
        <f t="shared" si="58"/>
        <v>5163.16222658</v>
      </c>
    </row>
    <row r="233" spans="1:17" ht="12.75">
      <c r="A233" s="34" t="s">
        <v>129</v>
      </c>
      <c r="B233" s="35"/>
      <c r="C233" s="35">
        <v>0</v>
      </c>
      <c r="D233" s="35">
        <v>0</v>
      </c>
      <c r="E233" s="9">
        <f t="shared" si="55"/>
        <v>0</v>
      </c>
      <c r="F233" s="59">
        <v>0</v>
      </c>
      <c r="G233" s="59">
        <v>566.70319766</v>
      </c>
      <c r="H233" s="59">
        <v>0</v>
      </c>
      <c r="I233" s="8">
        <f t="shared" si="56"/>
        <v>566.70319766</v>
      </c>
      <c r="J233" s="8">
        <v>0</v>
      </c>
      <c r="K233" s="8">
        <v>1000</v>
      </c>
      <c r="L233" s="8">
        <v>0</v>
      </c>
      <c r="M233" s="9">
        <f t="shared" si="57"/>
        <v>1000</v>
      </c>
      <c r="N233" s="8">
        <v>0</v>
      </c>
      <c r="O233" s="8">
        <v>0</v>
      </c>
      <c r="P233" s="8">
        <v>0</v>
      </c>
      <c r="Q233" s="8">
        <f t="shared" si="58"/>
        <v>0</v>
      </c>
    </row>
    <row r="234" spans="1:17" ht="12.75">
      <c r="A234" s="34" t="s">
        <v>130</v>
      </c>
      <c r="B234" s="35">
        <v>848.82909572</v>
      </c>
      <c r="C234" s="35">
        <v>189.67454227000002</v>
      </c>
      <c r="D234" s="35">
        <v>18.03312305</v>
      </c>
      <c r="E234" s="9">
        <f t="shared" si="55"/>
        <v>1056.53676104</v>
      </c>
      <c r="F234" s="59">
        <v>2094.80428271</v>
      </c>
      <c r="G234" s="59">
        <v>80.84387722</v>
      </c>
      <c r="H234" s="59">
        <v>2091.87226359</v>
      </c>
      <c r="I234" s="8">
        <f t="shared" si="56"/>
        <v>4267.52042352</v>
      </c>
      <c r="J234" s="8">
        <v>382.34411668</v>
      </c>
      <c r="K234" s="8">
        <v>358.00451782</v>
      </c>
      <c r="L234" s="8">
        <v>161.29702941999997</v>
      </c>
      <c r="M234" s="9">
        <f t="shared" si="57"/>
        <v>901.64566392</v>
      </c>
      <c r="N234" s="8">
        <v>2249.24472353</v>
      </c>
      <c r="O234" s="8">
        <v>468.6365793</v>
      </c>
      <c r="P234" s="8">
        <v>13.131633</v>
      </c>
      <c r="Q234" s="8">
        <f t="shared" si="58"/>
        <v>2731.01293583</v>
      </c>
    </row>
    <row r="235" spans="1:17" ht="12.75">
      <c r="A235" s="34" t="s">
        <v>131</v>
      </c>
      <c r="B235" s="35">
        <v>229.826649</v>
      </c>
      <c r="C235" s="35">
        <v>341.906985</v>
      </c>
      <c r="D235" s="35">
        <v>509.480756</v>
      </c>
      <c r="E235" s="9">
        <f t="shared" si="55"/>
        <v>1081.21439</v>
      </c>
      <c r="F235" s="59">
        <v>241.325569</v>
      </c>
      <c r="G235" s="59">
        <v>477.48529594</v>
      </c>
      <c r="H235" s="59">
        <v>365.698199</v>
      </c>
      <c r="I235" s="8">
        <f t="shared" si="56"/>
        <v>1084.50906394</v>
      </c>
      <c r="J235" s="8">
        <v>543.523803</v>
      </c>
      <c r="K235" s="8">
        <v>556.736845</v>
      </c>
      <c r="L235" s="8">
        <v>355.874135</v>
      </c>
      <c r="M235" s="9">
        <f t="shared" si="57"/>
        <v>1456.134783</v>
      </c>
      <c r="N235" s="8">
        <v>406.963095</v>
      </c>
      <c r="O235" s="8">
        <v>370.053557</v>
      </c>
      <c r="P235" s="8">
        <v>532.869427</v>
      </c>
      <c r="Q235" s="8">
        <f t="shared" si="58"/>
        <v>1309.8860789999999</v>
      </c>
    </row>
    <row r="236" spans="1:17" ht="12.75">
      <c r="A236" s="34" t="s">
        <v>132</v>
      </c>
      <c r="B236" s="35">
        <v>127.66817621</v>
      </c>
      <c r="C236" s="35">
        <v>420.31684895</v>
      </c>
      <c r="D236" s="35">
        <v>40.196099</v>
      </c>
      <c r="E236" s="9">
        <f t="shared" si="55"/>
        <v>588.18112416</v>
      </c>
      <c r="F236" s="59">
        <v>26.381959</v>
      </c>
      <c r="G236" s="59">
        <v>134.17068578</v>
      </c>
      <c r="H236" s="59">
        <v>18.244817</v>
      </c>
      <c r="I236" s="8">
        <f t="shared" si="56"/>
        <v>178.79746178000002</v>
      </c>
      <c r="J236" s="8">
        <v>206.277642</v>
      </c>
      <c r="K236" s="8">
        <v>182.58470812000002</v>
      </c>
      <c r="L236" s="8">
        <v>161.03843144</v>
      </c>
      <c r="M236" s="9">
        <f t="shared" si="57"/>
        <v>549.90078156</v>
      </c>
      <c r="N236" s="8">
        <v>315.184911</v>
      </c>
      <c r="O236" s="8">
        <v>176.66728542</v>
      </c>
      <c r="P236" s="8">
        <v>275.65759791</v>
      </c>
      <c r="Q236" s="8">
        <f t="shared" si="58"/>
        <v>767.50979433</v>
      </c>
    </row>
    <row r="237" spans="1:17" ht="12.75">
      <c r="A237" s="34" t="s">
        <v>133</v>
      </c>
      <c r="B237" s="35">
        <v>327.81658557</v>
      </c>
      <c r="C237" s="35">
        <v>486.20892574</v>
      </c>
      <c r="D237" s="35">
        <v>376.69543463</v>
      </c>
      <c r="E237" s="9">
        <f t="shared" si="55"/>
        <v>1190.72094594</v>
      </c>
      <c r="F237" s="59">
        <v>348.02863759</v>
      </c>
      <c r="G237" s="59">
        <v>367.05781552999997</v>
      </c>
      <c r="H237" s="59">
        <v>310.30111095</v>
      </c>
      <c r="I237" s="8">
        <f t="shared" si="56"/>
        <v>1025.38756407</v>
      </c>
      <c r="J237" s="8">
        <v>399.95222354000003</v>
      </c>
      <c r="K237" s="8">
        <v>275.01066873</v>
      </c>
      <c r="L237" s="8">
        <v>269.8846809</v>
      </c>
      <c r="M237" s="9">
        <f t="shared" si="57"/>
        <v>944.84757317</v>
      </c>
      <c r="N237" s="8">
        <v>524.5161771100001</v>
      </c>
      <c r="O237" s="8">
        <v>544.53901196</v>
      </c>
      <c r="P237" s="8">
        <v>119.231721</v>
      </c>
      <c r="Q237" s="8">
        <f t="shared" si="58"/>
        <v>1188.28691007</v>
      </c>
    </row>
    <row r="238" spans="1:17" ht="12.75">
      <c r="A238" s="34" t="s">
        <v>135</v>
      </c>
      <c r="B238" s="35"/>
      <c r="C238" s="35"/>
      <c r="D238" s="35"/>
      <c r="E238" s="9">
        <f t="shared" si="55"/>
        <v>0</v>
      </c>
      <c r="F238" s="59"/>
      <c r="G238" s="59">
        <v>405.3945714299999</v>
      </c>
      <c r="H238" s="59">
        <v>80.69100425</v>
      </c>
      <c r="I238" s="8">
        <f t="shared" si="56"/>
        <v>486.0855756799999</v>
      </c>
      <c r="J238" s="35"/>
      <c r="K238" s="8">
        <v>336.96161787</v>
      </c>
      <c r="L238" s="8">
        <v>660.4364563199999</v>
      </c>
      <c r="M238" s="9">
        <f t="shared" si="57"/>
        <v>997.39807419</v>
      </c>
      <c r="N238" s="8">
        <v>181.90044928</v>
      </c>
      <c r="O238" s="8">
        <v>54.45987103</v>
      </c>
      <c r="P238" s="8">
        <v>62.60166334</v>
      </c>
      <c r="Q238" s="8">
        <f t="shared" si="58"/>
        <v>298.96198365000004</v>
      </c>
    </row>
    <row r="239" spans="1:17" ht="12.75">
      <c r="A239" s="34" t="s">
        <v>136</v>
      </c>
      <c r="B239" s="35">
        <v>723.611396</v>
      </c>
      <c r="C239" s="35">
        <v>442.113628</v>
      </c>
      <c r="D239" s="35">
        <v>1063.803155</v>
      </c>
      <c r="E239" s="9">
        <f t="shared" si="55"/>
        <v>2229.528179</v>
      </c>
      <c r="F239" s="59">
        <v>785.511451</v>
      </c>
      <c r="G239" s="59">
        <v>1303.830922</v>
      </c>
      <c r="H239" s="59">
        <v>1004.776396</v>
      </c>
      <c r="I239" s="8">
        <f t="shared" si="56"/>
        <v>3094.1187689999997</v>
      </c>
      <c r="J239" s="8">
        <v>818.206353</v>
      </c>
      <c r="K239" s="8">
        <v>601.074865</v>
      </c>
      <c r="L239" s="8">
        <v>1076.386146</v>
      </c>
      <c r="M239" s="9">
        <f t="shared" si="57"/>
        <v>2495.667364</v>
      </c>
      <c r="N239" s="8">
        <v>632.85564</v>
      </c>
      <c r="O239" s="8">
        <v>603.67687</v>
      </c>
      <c r="P239" s="8">
        <v>799.562944</v>
      </c>
      <c r="Q239" s="8">
        <f t="shared" si="58"/>
        <v>2036.095454</v>
      </c>
    </row>
    <row r="240" spans="1:17" ht="12.75">
      <c r="A240" s="34" t="s">
        <v>137</v>
      </c>
      <c r="B240" s="35">
        <v>1785.21289905</v>
      </c>
      <c r="C240" s="35">
        <v>1937.6884984100002</v>
      </c>
      <c r="D240" s="35">
        <v>2080.8995183800002</v>
      </c>
      <c r="E240" s="9">
        <f t="shared" si="55"/>
        <v>5803.80091584</v>
      </c>
      <c r="F240" s="59">
        <v>1670.4209374700001</v>
      </c>
      <c r="G240" s="60">
        <v>1749.48827474</v>
      </c>
      <c r="H240" s="59">
        <v>1832.96717065</v>
      </c>
      <c r="I240" s="8">
        <f t="shared" si="56"/>
        <v>5252.87638286</v>
      </c>
      <c r="J240" s="8">
        <v>1825.9829041199998</v>
      </c>
      <c r="K240" s="8">
        <v>1726.3720322899999</v>
      </c>
      <c r="L240" s="8">
        <v>1866.1613374499998</v>
      </c>
      <c r="M240" s="9">
        <f t="shared" si="57"/>
        <v>5418.516273859999</v>
      </c>
      <c r="N240" s="8">
        <v>1756.4263909699998</v>
      </c>
      <c r="O240" s="8">
        <v>1693.4753790799998</v>
      </c>
      <c r="P240" s="8">
        <v>1740.2909044100002</v>
      </c>
      <c r="Q240" s="8">
        <f t="shared" si="58"/>
        <v>5190.1926744600005</v>
      </c>
    </row>
    <row r="241" spans="1:17" ht="12.75">
      <c r="A241" s="34" t="s">
        <v>144</v>
      </c>
      <c r="B241" s="35"/>
      <c r="C241" s="35">
        <v>511.743401</v>
      </c>
      <c r="D241" s="35">
        <v>291.655271</v>
      </c>
      <c r="E241" s="9">
        <f t="shared" si="55"/>
        <v>803.398672</v>
      </c>
      <c r="F241" s="107">
        <v>0</v>
      </c>
      <c r="G241" s="59">
        <v>0</v>
      </c>
      <c r="H241" s="59">
        <v>0</v>
      </c>
      <c r="I241" s="8">
        <f t="shared" si="56"/>
        <v>0</v>
      </c>
      <c r="J241" s="8">
        <v>0</v>
      </c>
      <c r="K241" s="35">
        <v>0</v>
      </c>
      <c r="L241" s="8"/>
      <c r="M241" s="9">
        <f t="shared" si="57"/>
        <v>0</v>
      </c>
      <c r="N241" s="8">
        <v>0</v>
      </c>
      <c r="O241" s="8">
        <v>0</v>
      </c>
      <c r="P241" s="8">
        <v>0</v>
      </c>
      <c r="Q241" s="8">
        <f t="shared" si="58"/>
        <v>0</v>
      </c>
    </row>
    <row r="242" spans="1:17" ht="12.75">
      <c r="A242" s="34" t="s">
        <v>145</v>
      </c>
      <c r="B242" s="35">
        <v>159.615617</v>
      </c>
      <c r="C242" s="35">
        <v>127.930025</v>
      </c>
      <c r="D242" s="35">
        <v>209.955762</v>
      </c>
      <c r="E242" s="9">
        <f t="shared" si="55"/>
        <v>497.501404</v>
      </c>
      <c r="F242" s="59">
        <v>116.172735</v>
      </c>
      <c r="G242" s="59">
        <v>153.949468</v>
      </c>
      <c r="H242" s="60">
        <v>177.564448</v>
      </c>
      <c r="I242" s="8">
        <f t="shared" si="56"/>
        <v>447.686651</v>
      </c>
      <c r="J242" s="8">
        <v>153.224823</v>
      </c>
      <c r="K242" s="8">
        <v>133.671851</v>
      </c>
      <c r="L242" s="8">
        <v>160.895415</v>
      </c>
      <c r="M242" s="9">
        <f t="shared" si="57"/>
        <v>447.792089</v>
      </c>
      <c r="N242" s="8">
        <v>174.940375</v>
      </c>
      <c r="O242" s="8">
        <v>141.778294</v>
      </c>
      <c r="P242" s="8">
        <v>146.286847</v>
      </c>
      <c r="Q242" s="8">
        <f t="shared" si="58"/>
        <v>463.00551599999994</v>
      </c>
    </row>
    <row r="243" spans="1:17" ht="12.75">
      <c r="A243" s="34" t="s">
        <v>146</v>
      </c>
      <c r="B243" s="35"/>
      <c r="C243" s="35"/>
      <c r="D243" s="35"/>
      <c r="E243" s="9"/>
      <c r="F243" s="102"/>
      <c r="G243" s="102">
        <v>0</v>
      </c>
      <c r="H243" s="60">
        <v>0</v>
      </c>
      <c r="I243" s="103"/>
      <c r="J243" s="109">
        <v>0</v>
      </c>
      <c r="K243" s="104">
        <v>0</v>
      </c>
      <c r="L243" s="103"/>
      <c r="M243" s="9"/>
      <c r="N243" s="103">
        <v>0</v>
      </c>
      <c r="O243" s="103"/>
      <c r="P243" s="103"/>
      <c r="Q243" s="103"/>
    </row>
    <row r="244" spans="1:17" s="74" customFormat="1" ht="12.75">
      <c r="A244" s="34" t="s">
        <v>80</v>
      </c>
      <c r="B244" s="35">
        <v>1031.34072388</v>
      </c>
      <c r="C244" s="35">
        <v>2105.47837879</v>
      </c>
      <c r="D244" s="35">
        <v>612.90144974</v>
      </c>
      <c r="E244" s="9">
        <f t="shared" si="55"/>
        <v>3749.72055241</v>
      </c>
      <c r="F244" s="60">
        <v>1026.58495041</v>
      </c>
      <c r="G244" s="60">
        <v>1174.56944759</v>
      </c>
      <c r="H244" s="60">
        <v>1063.1205614100002</v>
      </c>
      <c r="I244" s="8">
        <f t="shared" si="56"/>
        <v>3264.2749594099996</v>
      </c>
      <c r="J244" s="8">
        <v>2061.09891488</v>
      </c>
      <c r="K244" s="106">
        <v>1701.94172588</v>
      </c>
      <c r="L244" s="35">
        <v>5105.84455152</v>
      </c>
      <c r="M244" s="10">
        <f>SUM(J244:L244)</f>
        <v>8868.88519228</v>
      </c>
      <c r="N244" s="35">
        <v>753.7744707900001</v>
      </c>
      <c r="O244" s="35">
        <v>1973.6633421600002</v>
      </c>
      <c r="P244" s="35">
        <v>918.33068273</v>
      </c>
      <c r="Q244" s="8">
        <f t="shared" si="58"/>
        <v>3645.7684956800003</v>
      </c>
    </row>
    <row r="245" spans="1:17" s="74" customFormat="1" ht="12.75">
      <c r="A245" s="108" t="s">
        <v>265</v>
      </c>
      <c r="B245" s="35"/>
      <c r="C245" s="35"/>
      <c r="D245" s="35"/>
      <c r="E245" s="9"/>
      <c r="F245" s="60"/>
      <c r="G245" s="60">
        <v>237.450315</v>
      </c>
      <c r="H245" s="60">
        <v>112.840988</v>
      </c>
      <c r="I245" s="103">
        <f t="shared" si="56"/>
        <v>350.29130299999997</v>
      </c>
      <c r="J245" s="109">
        <v>29.164297</v>
      </c>
      <c r="K245" s="106">
        <v>308.901115</v>
      </c>
      <c r="L245" s="35">
        <v>386.79549696000004</v>
      </c>
      <c r="M245" s="10"/>
      <c r="N245" s="35">
        <v>244.3593949</v>
      </c>
      <c r="O245" s="35">
        <v>262.62807857</v>
      </c>
      <c r="P245" s="35">
        <v>284.85900931</v>
      </c>
      <c r="Q245" s="103"/>
    </row>
    <row r="246" spans="1:17" ht="12.75">
      <c r="A246" s="34" t="s">
        <v>84</v>
      </c>
      <c r="B246" s="8">
        <v>54296.51405036999</v>
      </c>
      <c r="C246" s="35">
        <v>40639.796959040024</v>
      </c>
      <c r="D246" s="35">
        <v>67251.78145321</v>
      </c>
      <c r="E246" s="9">
        <f t="shared" si="55"/>
        <v>162188.09246262</v>
      </c>
      <c r="F246" s="59">
        <v>61506.23440622</v>
      </c>
      <c r="G246" s="59">
        <v>59481.20745688</v>
      </c>
      <c r="H246" s="59">
        <v>62979.276545699984</v>
      </c>
      <c r="I246" s="8">
        <f t="shared" si="56"/>
        <v>183966.7184088</v>
      </c>
      <c r="J246" s="52">
        <v>64454.64609532995</v>
      </c>
      <c r="K246" s="52">
        <v>50610.12171421001</v>
      </c>
      <c r="L246" s="8">
        <v>61164.05984166003</v>
      </c>
      <c r="M246" s="9">
        <f t="shared" si="57"/>
        <v>176228.82765119997</v>
      </c>
      <c r="N246" s="8">
        <v>52447.93174532997</v>
      </c>
      <c r="O246" s="8">
        <v>53324.755418329994</v>
      </c>
      <c r="P246" s="8">
        <v>62116.855302959986</v>
      </c>
      <c r="Q246" s="8">
        <f t="shared" si="58"/>
        <v>167889.54246661995</v>
      </c>
    </row>
    <row r="247" spans="1:17" s="44" customFormat="1" ht="12.75">
      <c r="A247" s="16" t="s">
        <v>36</v>
      </c>
      <c r="B247" s="17">
        <f>SUM(B194:B246)</f>
        <v>124349.92125029996</v>
      </c>
      <c r="C247" s="17">
        <f>SUM(C194:C246)</f>
        <v>120180.78383562001</v>
      </c>
      <c r="D247" s="17">
        <f>SUM(D194:D246)</f>
        <v>149023.32987225</v>
      </c>
      <c r="E247" s="17">
        <f>SUM(B247:D247)</f>
        <v>393554.03495816997</v>
      </c>
      <c r="F247" s="17">
        <f aca="true" t="shared" si="59" ref="F247:L247">SUM(F194:F246)</f>
        <v>139089.80688217998</v>
      </c>
      <c r="G247" s="17">
        <f t="shared" si="59"/>
        <v>119661.98470746001</v>
      </c>
      <c r="H247" s="17">
        <f t="shared" si="59"/>
        <v>119042.62910217</v>
      </c>
      <c r="I247" s="17">
        <f t="shared" si="59"/>
        <v>377794.42069181</v>
      </c>
      <c r="J247" s="17">
        <f t="shared" si="59"/>
        <v>133212.24888816997</v>
      </c>
      <c r="K247" s="17">
        <f t="shared" si="59"/>
        <v>107880.46662888999</v>
      </c>
      <c r="L247" s="17">
        <f t="shared" si="59"/>
        <v>115323.25703469003</v>
      </c>
      <c r="M247" s="17">
        <f>SUM(M194:M246)</f>
        <v>354817.88209871994</v>
      </c>
      <c r="N247" s="17">
        <f>SUM(N194:N246)</f>
        <v>107753.43146949998</v>
      </c>
      <c r="O247" s="17">
        <f>SUM(O194:O246)</f>
        <v>97072.63604732</v>
      </c>
      <c r="P247" s="17">
        <f>SUM(P194:P246)</f>
        <v>108930.45467954999</v>
      </c>
      <c r="Q247" s="17">
        <f>SUM(Q194:Q246)</f>
        <v>312632.43636328995</v>
      </c>
    </row>
    <row r="248" spans="1:17" ht="12.75">
      <c r="A248" s="29" t="s">
        <v>40</v>
      </c>
      <c r="B248" s="8">
        <v>217.98847439</v>
      </c>
      <c r="C248" s="8">
        <v>982.3834275000002</v>
      </c>
      <c r="D248" s="8">
        <v>293.94314593000007</v>
      </c>
      <c r="E248" s="9">
        <f>SUM(B248:D248)</f>
        <v>1494.3150478200002</v>
      </c>
      <c r="F248" s="59">
        <v>182.47865857</v>
      </c>
      <c r="G248" s="60">
        <v>899.49078502</v>
      </c>
      <c r="H248" s="35">
        <v>813.1056672400001</v>
      </c>
      <c r="I248" s="8">
        <f>SUM(F248:H248)</f>
        <v>1895.07511083</v>
      </c>
      <c r="J248" s="52">
        <v>138.41071341</v>
      </c>
      <c r="K248" s="8">
        <v>516.58167558</v>
      </c>
      <c r="L248" s="8">
        <v>297.84359324</v>
      </c>
      <c r="M248" s="9">
        <f>SUM(J248:L248)</f>
        <v>952.83598223</v>
      </c>
      <c r="N248" s="8">
        <v>209.23129321</v>
      </c>
      <c r="O248" s="8">
        <v>183.58411883000002</v>
      </c>
      <c r="P248" s="8">
        <v>314.40902086</v>
      </c>
      <c r="Q248" s="8">
        <f t="shared" si="58"/>
        <v>707.2244329</v>
      </c>
    </row>
    <row r="249" spans="1:18" ht="12.75">
      <c r="A249" s="34" t="s">
        <v>269</v>
      </c>
      <c r="B249" s="8">
        <v>600.84367</v>
      </c>
      <c r="C249" s="8">
        <v>595.760753</v>
      </c>
      <c r="D249" s="8">
        <v>1112.356267</v>
      </c>
      <c r="E249" s="9">
        <f>SUM(B249:D249)</f>
        <v>2308.96069</v>
      </c>
      <c r="F249" s="59">
        <v>498.928084</v>
      </c>
      <c r="G249" s="60">
        <v>838.286939</v>
      </c>
      <c r="H249" s="35">
        <v>910.56723216</v>
      </c>
      <c r="I249" s="8">
        <f>SUM(F249:H249)</f>
        <v>2247.78225516</v>
      </c>
      <c r="J249" s="52">
        <v>287.953943</v>
      </c>
      <c r="K249" s="8">
        <v>558.957934</v>
      </c>
      <c r="L249" s="8">
        <v>407.775352</v>
      </c>
      <c r="M249" s="9">
        <f>SUM(J249:L249)</f>
        <v>1254.6872290000001</v>
      </c>
      <c r="N249" s="8">
        <v>612.728855</v>
      </c>
      <c r="O249" s="8">
        <v>462.56872</v>
      </c>
      <c r="P249" s="8">
        <v>206.22435399999998</v>
      </c>
      <c r="Q249" s="8">
        <f t="shared" si="58"/>
        <v>1281.521929</v>
      </c>
      <c r="R249" s="59"/>
    </row>
    <row r="250" spans="1:17" ht="12.75">
      <c r="A250" s="16" t="s">
        <v>36</v>
      </c>
      <c r="B250" s="17">
        <f aca="true" t="shared" si="60" ref="B250:Q250">SUM(B248:B249)</f>
        <v>818.8321443899999</v>
      </c>
      <c r="C250" s="17">
        <f t="shared" si="60"/>
        <v>1578.1441805000002</v>
      </c>
      <c r="D250" s="17">
        <f t="shared" si="60"/>
        <v>1406.29941293</v>
      </c>
      <c r="E250" s="17">
        <f t="shared" si="60"/>
        <v>3803.2757378200004</v>
      </c>
      <c r="F250" s="17">
        <f t="shared" si="60"/>
        <v>681.40674257</v>
      </c>
      <c r="G250" s="17">
        <f t="shared" si="60"/>
        <v>1737.7777240199998</v>
      </c>
      <c r="H250" s="17">
        <f t="shared" si="60"/>
        <v>1723.6728994</v>
      </c>
      <c r="I250" s="17">
        <f t="shared" si="60"/>
        <v>4142.85736599</v>
      </c>
      <c r="J250" s="17">
        <f t="shared" si="60"/>
        <v>426.36465640999995</v>
      </c>
      <c r="K250" s="17">
        <f t="shared" si="60"/>
        <v>1075.5396095800002</v>
      </c>
      <c r="L250" s="17">
        <f t="shared" si="60"/>
        <v>705.61894524</v>
      </c>
      <c r="M250" s="17">
        <f t="shared" si="60"/>
        <v>2207.52321123</v>
      </c>
      <c r="N250" s="17">
        <f t="shared" si="60"/>
        <v>821.9601482099999</v>
      </c>
      <c r="O250" s="17">
        <f t="shared" si="60"/>
        <v>646.1528388300001</v>
      </c>
      <c r="P250" s="17">
        <f t="shared" si="60"/>
        <v>520.63337486</v>
      </c>
      <c r="Q250" s="17">
        <f t="shared" si="60"/>
        <v>1988.7463619</v>
      </c>
    </row>
    <row r="251" spans="1:17" ht="12.75">
      <c r="A251" s="16" t="s">
        <v>57</v>
      </c>
      <c r="B251" s="8"/>
      <c r="C251" s="8"/>
      <c r="D251" s="8"/>
      <c r="E251" s="8"/>
      <c r="F251" s="8"/>
      <c r="G251" s="8"/>
      <c r="H251" s="59"/>
      <c r="I251" s="8"/>
      <c r="J251" s="17"/>
      <c r="K251" s="8"/>
      <c r="L251" s="8"/>
      <c r="M251" s="8"/>
      <c r="N251" s="8"/>
      <c r="O251" s="8"/>
      <c r="P251" s="8"/>
      <c r="Q251" s="8"/>
    </row>
    <row r="252" spans="1:17" ht="12.75">
      <c r="A252" s="29" t="s">
        <v>200</v>
      </c>
      <c r="B252" s="8">
        <v>26571.62223415</v>
      </c>
      <c r="C252" s="8">
        <v>24632.509724069998</v>
      </c>
      <c r="D252" s="8">
        <v>183147.85084876</v>
      </c>
      <c r="E252" s="9">
        <f aca="true" t="shared" si="61" ref="E252:E260">SUM(B252:D252)</f>
        <v>234351.98280697997</v>
      </c>
      <c r="F252" s="60">
        <v>41530.01800378</v>
      </c>
      <c r="G252" s="60">
        <v>24944.161086730004</v>
      </c>
      <c r="H252" s="59">
        <v>274322.77947008994</v>
      </c>
      <c r="I252" s="8">
        <f aca="true" t="shared" si="62" ref="I252:I261">SUM(F252:H252)</f>
        <v>340796.95856059995</v>
      </c>
      <c r="J252" s="35">
        <v>25696.873165659996</v>
      </c>
      <c r="K252" s="8">
        <v>27117.535284079997</v>
      </c>
      <c r="L252" s="8">
        <v>317404.92923409</v>
      </c>
      <c r="M252" s="9">
        <f aca="true" t="shared" si="63" ref="M252:M260">SUM(J252:L252)</f>
        <v>370219.33768383</v>
      </c>
      <c r="N252" s="8">
        <v>19279.406145150002</v>
      </c>
      <c r="O252" s="8">
        <v>15631.665853120001</v>
      </c>
      <c r="P252" s="8">
        <v>257797.06155662</v>
      </c>
      <c r="Q252" s="8">
        <f aca="true" t="shared" si="64" ref="Q252:Q261">SUM(N252:P252)</f>
        <v>292708.13355489</v>
      </c>
    </row>
    <row r="253" spans="1:17" ht="12.75">
      <c r="A253" s="29" t="s">
        <v>46</v>
      </c>
      <c r="B253" s="8">
        <v>123932.17248751999</v>
      </c>
      <c r="C253" s="8">
        <v>129967.22752455997</v>
      </c>
      <c r="D253" s="8">
        <v>122957.48619362</v>
      </c>
      <c r="E253" s="9">
        <f t="shared" si="61"/>
        <v>376856.8862057</v>
      </c>
      <c r="F253" s="60">
        <v>124144.40226785</v>
      </c>
      <c r="G253" s="60">
        <v>126781.03464572999</v>
      </c>
      <c r="H253" s="59">
        <v>133441.0745726</v>
      </c>
      <c r="I253" s="8">
        <f t="shared" si="62"/>
        <v>384366.51148618</v>
      </c>
      <c r="J253" s="8">
        <v>128289.94587828997</v>
      </c>
      <c r="K253" s="8">
        <v>131486.93204484</v>
      </c>
      <c r="L253" s="8">
        <v>127722.23242627998</v>
      </c>
      <c r="M253" s="9">
        <f t="shared" si="63"/>
        <v>387499.11034941</v>
      </c>
      <c r="N253" s="8">
        <v>128597.40007889</v>
      </c>
      <c r="O253" s="8">
        <v>123972.45785070998</v>
      </c>
      <c r="P253" s="8">
        <v>123959.51770249</v>
      </c>
      <c r="Q253" s="8">
        <f t="shared" si="64"/>
        <v>376529.37563209</v>
      </c>
    </row>
    <row r="254" spans="1:17" ht="12.75">
      <c r="A254" s="37" t="s">
        <v>201</v>
      </c>
      <c r="B254" s="8">
        <v>12297.839760840001</v>
      </c>
      <c r="C254" s="8">
        <v>13159.457695910001</v>
      </c>
      <c r="D254" s="8">
        <v>11630.48614808</v>
      </c>
      <c r="E254" s="9">
        <f t="shared" si="61"/>
        <v>37087.78360483</v>
      </c>
      <c r="F254" s="60">
        <v>12389.13480108</v>
      </c>
      <c r="G254" s="60">
        <v>12276.340010549999</v>
      </c>
      <c r="H254" s="59">
        <v>13092.96861136</v>
      </c>
      <c r="I254" s="8">
        <f t="shared" si="62"/>
        <v>37758.44342298999</v>
      </c>
      <c r="J254" s="8">
        <v>12222.945815129999</v>
      </c>
      <c r="K254" s="8">
        <v>12488.38786719</v>
      </c>
      <c r="L254" s="8">
        <v>12323.126987229998</v>
      </c>
      <c r="M254" s="9">
        <f t="shared" si="63"/>
        <v>37034.46066955</v>
      </c>
      <c r="N254" s="8">
        <v>12888.008751190002</v>
      </c>
      <c r="O254" s="8">
        <v>12546.322444270001</v>
      </c>
      <c r="P254" s="8">
        <v>10586.98690137</v>
      </c>
      <c r="Q254" s="8">
        <f t="shared" si="64"/>
        <v>36021.31809683</v>
      </c>
    </row>
    <row r="255" spans="1:17" ht="12.75">
      <c r="A255" s="37" t="s">
        <v>202</v>
      </c>
      <c r="B255" s="8">
        <v>8.50617458</v>
      </c>
      <c r="C255" s="8">
        <v>3575.3640186000002</v>
      </c>
      <c r="D255" s="8">
        <v>0.8921</v>
      </c>
      <c r="E255" s="9">
        <f t="shared" si="61"/>
        <v>3584.76229318</v>
      </c>
      <c r="F255" s="60">
        <v>5675.27931623</v>
      </c>
      <c r="G255" s="60">
        <v>1923.14100613</v>
      </c>
      <c r="H255" s="59">
        <v>1571.5435391199999</v>
      </c>
      <c r="I255" s="8">
        <f t="shared" si="62"/>
        <v>9169.96386148</v>
      </c>
      <c r="J255" s="8">
        <v>1101.34004266</v>
      </c>
      <c r="K255" s="8">
        <v>2399.9440754400002</v>
      </c>
      <c r="L255" s="8">
        <v>4508.080960980001</v>
      </c>
      <c r="M255" s="9">
        <f t="shared" si="63"/>
        <v>8009.365079080001</v>
      </c>
      <c r="N255" s="8">
        <v>452.8712194</v>
      </c>
      <c r="O255" s="8">
        <v>3846.0729664799996</v>
      </c>
      <c r="P255" s="8">
        <v>2834.8782696</v>
      </c>
      <c r="Q255" s="8">
        <f t="shared" si="64"/>
        <v>7133.82245548</v>
      </c>
    </row>
    <row r="256" spans="1:17" s="74" customFormat="1" ht="12.75">
      <c r="A256" s="34" t="s">
        <v>203</v>
      </c>
      <c r="B256" s="35">
        <v>19686.07691078316</v>
      </c>
      <c r="C256" s="35">
        <v>24772.791454330003</v>
      </c>
      <c r="D256" s="35">
        <v>3921.71094248</v>
      </c>
      <c r="E256" s="9">
        <f t="shared" si="61"/>
        <v>48380.57930759316</v>
      </c>
      <c r="F256" s="60">
        <v>23960.760413799995</v>
      </c>
      <c r="G256" s="60">
        <v>19126.895005330003</v>
      </c>
      <c r="H256" s="60">
        <v>16105.253870759998</v>
      </c>
      <c r="I256" s="8">
        <f t="shared" si="62"/>
        <v>59192.90928988999</v>
      </c>
      <c r="J256" s="8">
        <v>18047.565064180002</v>
      </c>
      <c r="K256" s="35">
        <v>20394.665133360002</v>
      </c>
      <c r="L256" s="35">
        <v>24064.601172320003</v>
      </c>
      <c r="M256" s="9">
        <f t="shared" si="63"/>
        <v>62506.83136986001</v>
      </c>
      <c r="N256" s="35">
        <v>13603.009183150001</v>
      </c>
      <c r="O256" s="35">
        <v>17114.81826492</v>
      </c>
      <c r="P256" s="35">
        <v>22653.05331563</v>
      </c>
      <c r="Q256" s="8">
        <f t="shared" si="64"/>
        <v>53370.8807637</v>
      </c>
    </row>
    <row r="257" spans="1:17" ht="12.75">
      <c r="A257" s="29" t="s">
        <v>56</v>
      </c>
      <c r="B257" s="8">
        <v>8772.382634510002</v>
      </c>
      <c r="C257" s="8">
        <v>3595.52148188</v>
      </c>
      <c r="D257" s="8">
        <v>4061.22593205</v>
      </c>
      <c r="E257" s="9">
        <f t="shared" si="61"/>
        <v>16429.13004844</v>
      </c>
      <c r="F257" s="60">
        <v>4960.472297769999</v>
      </c>
      <c r="G257" s="60">
        <v>8170.72444327</v>
      </c>
      <c r="H257" s="59">
        <v>14510.057810990002</v>
      </c>
      <c r="I257" s="8">
        <f t="shared" si="62"/>
        <v>27641.25455203</v>
      </c>
      <c r="J257" s="8">
        <v>6087.658831209999</v>
      </c>
      <c r="K257" s="8">
        <v>6632.33996554</v>
      </c>
      <c r="L257" s="8">
        <v>8436.60162265</v>
      </c>
      <c r="M257" s="9">
        <f t="shared" si="63"/>
        <v>21156.600419399998</v>
      </c>
      <c r="N257" s="8">
        <v>13579.321580340002</v>
      </c>
      <c r="O257" s="8">
        <v>11908.245179270001</v>
      </c>
      <c r="P257" s="8">
        <v>9384.52140459</v>
      </c>
      <c r="Q257" s="8">
        <f t="shared" si="64"/>
        <v>34872.0881642</v>
      </c>
    </row>
    <row r="258" spans="1:17" ht="12.75">
      <c r="A258" s="29" t="s">
        <v>204</v>
      </c>
      <c r="B258" s="8">
        <v>18440.274164469996</v>
      </c>
      <c r="C258" s="8">
        <v>6011.61491935</v>
      </c>
      <c r="D258" s="8">
        <v>14255.49755217</v>
      </c>
      <c r="E258" s="9">
        <f t="shared" si="61"/>
        <v>38707.38663599</v>
      </c>
      <c r="F258" s="60">
        <v>8452.24674666</v>
      </c>
      <c r="G258" s="60">
        <v>4914.5357464300005</v>
      </c>
      <c r="H258" s="59">
        <v>4751.04149718</v>
      </c>
      <c r="I258" s="8">
        <f t="shared" si="62"/>
        <v>18117.82399027</v>
      </c>
      <c r="J258" s="8">
        <v>5897.40128525</v>
      </c>
      <c r="K258" s="8">
        <v>2501.65220774</v>
      </c>
      <c r="L258" s="8">
        <v>3288.88209489</v>
      </c>
      <c r="M258" s="9">
        <f t="shared" si="63"/>
        <v>11687.935587880002</v>
      </c>
      <c r="N258" s="8">
        <v>3342.6440119399995</v>
      </c>
      <c r="O258" s="8">
        <v>2452.8484059499997</v>
      </c>
      <c r="P258" s="8">
        <v>3130.1326377799996</v>
      </c>
      <c r="Q258" s="8">
        <f t="shared" si="64"/>
        <v>8925.62505567</v>
      </c>
    </row>
    <row r="259" spans="1:17" ht="12.75">
      <c r="A259" s="29" t="s">
        <v>85</v>
      </c>
      <c r="B259" s="8">
        <v>106.38292335999999</v>
      </c>
      <c r="C259" s="8">
        <v>215.94524512</v>
      </c>
      <c r="D259" s="8">
        <v>865.4701520499999</v>
      </c>
      <c r="E259" s="9">
        <f t="shared" si="61"/>
        <v>1187.79832053</v>
      </c>
      <c r="F259" s="60">
        <v>141.48557656</v>
      </c>
      <c r="G259" s="60">
        <v>122.05310256</v>
      </c>
      <c r="H259" s="59">
        <v>119.68859490000001</v>
      </c>
      <c r="I259" s="8">
        <f t="shared" si="62"/>
        <v>383.22727402</v>
      </c>
      <c r="J259" s="8">
        <v>104.49996467</v>
      </c>
      <c r="K259" s="8">
        <v>129.95282347000003</v>
      </c>
      <c r="L259" s="8">
        <v>105.70671659</v>
      </c>
      <c r="M259" s="9">
        <f t="shared" si="63"/>
        <v>340.15950473000004</v>
      </c>
      <c r="N259" s="8">
        <v>142.52811262</v>
      </c>
      <c r="O259" s="8">
        <v>96.36750593000001</v>
      </c>
      <c r="P259" s="8">
        <v>83.00749440999999</v>
      </c>
      <c r="Q259" s="8">
        <f t="shared" si="64"/>
        <v>321.90311296</v>
      </c>
    </row>
    <row r="260" spans="1:17" ht="12.75">
      <c r="A260" s="29" t="s">
        <v>205</v>
      </c>
      <c r="B260" s="8">
        <v>6961.11841834</v>
      </c>
      <c r="C260" s="8">
        <v>4582.34018887</v>
      </c>
      <c r="D260" s="8">
        <v>27623.233526710002</v>
      </c>
      <c r="E260" s="9">
        <f t="shared" si="61"/>
        <v>39166.692133920005</v>
      </c>
      <c r="F260" s="60">
        <v>9051.70830923</v>
      </c>
      <c r="G260" s="60">
        <v>15173.667837809999</v>
      </c>
      <c r="H260" s="59">
        <v>11400.1748159</v>
      </c>
      <c r="I260" s="8">
        <f t="shared" si="62"/>
        <v>35625.55096294</v>
      </c>
      <c r="J260" s="8">
        <v>14523.67871263</v>
      </c>
      <c r="K260" s="8">
        <v>9251.022685130001</v>
      </c>
      <c r="L260" s="8">
        <v>5047.25089837</v>
      </c>
      <c r="M260" s="9">
        <f t="shared" si="63"/>
        <v>28821.95229613</v>
      </c>
      <c r="N260" s="8">
        <v>9058.243845129999</v>
      </c>
      <c r="O260" s="8">
        <v>5793.10281583</v>
      </c>
      <c r="P260" s="8">
        <v>6284.06447605</v>
      </c>
      <c r="Q260" s="8">
        <f t="shared" si="64"/>
        <v>21135.41113701</v>
      </c>
    </row>
    <row r="261" spans="1:17" ht="12.75">
      <c r="A261" s="34" t="s">
        <v>266</v>
      </c>
      <c r="B261" s="103"/>
      <c r="C261" s="103"/>
      <c r="D261" s="103"/>
      <c r="E261" s="9"/>
      <c r="F261" s="60"/>
      <c r="G261" s="60">
        <v>0.468996</v>
      </c>
      <c r="H261" s="102"/>
      <c r="I261" s="103">
        <f t="shared" si="62"/>
        <v>0.468996</v>
      </c>
      <c r="J261" s="35">
        <v>28.7690616</v>
      </c>
      <c r="K261" s="103">
        <v>0</v>
      </c>
      <c r="L261" s="103">
        <v>0.0758</v>
      </c>
      <c r="M261" s="9"/>
      <c r="N261" s="103">
        <v>0</v>
      </c>
      <c r="O261" s="103"/>
      <c r="P261" s="103"/>
      <c r="Q261" s="103">
        <f t="shared" si="64"/>
        <v>0</v>
      </c>
    </row>
    <row r="262" spans="1:18" ht="12.75">
      <c r="A262" s="16" t="s">
        <v>36</v>
      </c>
      <c r="B262" s="17">
        <f aca="true" t="shared" si="65" ref="B262:Q262">SUM(B252:B261)</f>
        <v>216776.37570855313</v>
      </c>
      <c r="C262" s="17">
        <f t="shared" si="65"/>
        <v>210512.77225268996</v>
      </c>
      <c r="D262" s="17">
        <f t="shared" si="65"/>
        <v>368463.85339592</v>
      </c>
      <c r="E262" s="17">
        <f t="shared" si="65"/>
        <v>795753.0013571631</v>
      </c>
      <c r="F262" s="17">
        <f t="shared" si="65"/>
        <v>230305.50773295996</v>
      </c>
      <c r="G262" s="17">
        <f t="shared" si="65"/>
        <v>213433.02188054</v>
      </c>
      <c r="H262" s="17">
        <f t="shared" si="65"/>
        <v>469314.5827828999</v>
      </c>
      <c r="I262" s="17">
        <f t="shared" si="65"/>
        <v>913053.1123964</v>
      </c>
      <c r="J262" s="17">
        <f t="shared" si="65"/>
        <v>212000.67782127997</v>
      </c>
      <c r="K262" s="17">
        <f t="shared" si="65"/>
        <v>212402.43208679</v>
      </c>
      <c r="L262" s="17">
        <f t="shared" si="65"/>
        <v>502901.48791339993</v>
      </c>
      <c r="M262" s="17">
        <f t="shared" si="65"/>
        <v>927275.7529598699</v>
      </c>
      <c r="N262" s="17">
        <f t="shared" si="65"/>
        <v>200943.43292780998</v>
      </c>
      <c r="O262" s="17">
        <f t="shared" si="65"/>
        <v>193361.90128647996</v>
      </c>
      <c r="P262" s="17">
        <f t="shared" si="65"/>
        <v>436713.22375854</v>
      </c>
      <c r="Q262" s="17">
        <f t="shared" si="65"/>
        <v>831018.5579728301</v>
      </c>
      <c r="R262" s="17"/>
    </row>
    <row r="263" spans="1:17" ht="12.75">
      <c r="A263" s="16" t="s">
        <v>62</v>
      </c>
      <c r="B263" s="17">
        <f aca="true" t="shared" si="66" ref="B263:J263">B192+B250+B262+B247</f>
        <v>425451.3958077631</v>
      </c>
      <c r="C263" s="17">
        <f t="shared" si="66"/>
        <v>401167.79522831994</v>
      </c>
      <c r="D263" s="17">
        <f t="shared" si="66"/>
        <v>593667.2368835501</v>
      </c>
      <c r="E263" s="17">
        <f t="shared" si="66"/>
        <v>1420286.427919633</v>
      </c>
      <c r="F263" s="17">
        <f t="shared" si="66"/>
        <v>467375.03797254997</v>
      </c>
      <c r="G263" s="17">
        <f t="shared" si="66"/>
        <v>416217.46448762005</v>
      </c>
      <c r="H263" s="17">
        <f t="shared" si="66"/>
        <v>676938.2892341799</v>
      </c>
      <c r="I263" s="17">
        <f t="shared" si="66"/>
        <v>1560530.79169435</v>
      </c>
      <c r="J263" s="17">
        <f t="shared" si="66"/>
        <v>430310.06406681996</v>
      </c>
      <c r="K263" s="17">
        <f aca="true" t="shared" si="67" ref="K263:Q263">K192+K250+K262+K247</f>
        <v>395853.3681783</v>
      </c>
      <c r="L263" s="17">
        <f t="shared" si="67"/>
        <v>702767.3694622699</v>
      </c>
      <c r="M263" s="17">
        <f t="shared" si="67"/>
        <v>1527303.8663927598</v>
      </c>
      <c r="N263" s="17">
        <f t="shared" si="67"/>
        <v>395171.0308579699</v>
      </c>
      <c r="O263" s="17">
        <f t="shared" si="67"/>
        <v>365998.27940025995</v>
      </c>
      <c r="P263" s="17">
        <f t="shared" si="67"/>
        <v>632746.43680235</v>
      </c>
      <c r="Q263" s="17">
        <f t="shared" si="67"/>
        <v>1392791.6612275</v>
      </c>
    </row>
    <row r="264" spans="1:17" ht="12.75">
      <c r="A264" s="37" t="s">
        <v>68</v>
      </c>
      <c r="B264" s="35"/>
      <c r="C264" s="35"/>
      <c r="D264" s="35"/>
      <c r="E264" s="9">
        <f aca="true" t="shared" si="68" ref="E264:E269">SUM(B264:D264)</f>
        <v>0</v>
      </c>
      <c r="F264" s="59"/>
      <c r="G264" s="59"/>
      <c r="H264" s="59">
        <v>13762.7</v>
      </c>
      <c r="I264" s="8">
        <f aca="true" t="shared" si="69" ref="I264:I269">SUM(F264:H264)</f>
        <v>13762.7</v>
      </c>
      <c r="J264" s="8"/>
      <c r="K264" s="8"/>
      <c r="L264" s="8"/>
      <c r="M264" s="9">
        <f aca="true" t="shared" si="70" ref="M264:M269">SUM(J264:L264)</f>
        <v>0</v>
      </c>
      <c r="N264" s="8">
        <v>479.9917469050894</v>
      </c>
      <c r="O264" s="8"/>
      <c r="P264" s="8"/>
      <c r="Q264" s="8">
        <f aca="true" t="shared" si="71" ref="Q264:Q269">SUM(N264:P264)</f>
        <v>479.9917469050894</v>
      </c>
    </row>
    <row r="265" spans="1:17" ht="12.75">
      <c r="A265" s="29" t="s">
        <v>74</v>
      </c>
      <c r="B265" s="23"/>
      <c r="C265" s="23"/>
      <c r="D265" s="23"/>
      <c r="E265" s="9">
        <f t="shared" si="68"/>
        <v>0</v>
      </c>
      <c r="F265" s="59"/>
      <c r="G265" s="59">
        <v>6446.99</v>
      </c>
      <c r="H265" s="60"/>
      <c r="I265" s="8">
        <f t="shared" si="69"/>
        <v>6446.99</v>
      </c>
      <c r="J265" s="8"/>
      <c r="K265" s="8"/>
      <c r="L265" s="8"/>
      <c r="M265" s="9">
        <f t="shared" si="70"/>
        <v>0</v>
      </c>
      <c r="N265" s="8"/>
      <c r="O265" s="8"/>
      <c r="P265" s="8"/>
      <c r="Q265" s="8">
        <f t="shared" si="71"/>
        <v>0</v>
      </c>
    </row>
    <row r="266" spans="1:17" s="44" customFormat="1" ht="12.75">
      <c r="A266" s="34" t="s">
        <v>229</v>
      </c>
      <c r="B266" s="38"/>
      <c r="C266" s="26"/>
      <c r="D266" s="26"/>
      <c r="E266" s="9">
        <f t="shared" si="68"/>
        <v>0</v>
      </c>
      <c r="F266" s="59"/>
      <c r="G266" s="59"/>
      <c r="H266" s="59"/>
      <c r="I266" s="8">
        <f t="shared" si="69"/>
        <v>0</v>
      </c>
      <c r="J266" s="17"/>
      <c r="K266" s="16"/>
      <c r="L266" s="16"/>
      <c r="M266" s="9">
        <f t="shared" si="70"/>
        <v>0</v>
      </c>
      <c r="N266" s="16"/>
      <c r="O266" s="16"/>
      <c r="P266" s="16"/>
      <c r="Q266" s="8">
        <f t="shared" si="71"/>
        <v>0</v>
      </c>
    </row>
    <row r="267" spans="1:17" ht="12.75">
      <c r="A267" s="29" t="s">
        <v>81</v>
      </c>
      <c r="B267" s="8"/>
      <c r="C267" s="8"/>
      <c r="D267" s="8"/>
      <c r="E267" s="9">
        <f t="shared" si="68"/>
        <v>0</v>
      </c>
      <c r="F267" s="59"/>
      <c r="G267" s="59">
        <v>1895.8</v>
      </c>
      <c r="H267" s="26"/>
      <c r="I267" s="8">
        <f t="shared" si="69"/>
        <v>1895.8</v>
      </c>
      <c r="J267" s="8"/>
      <c r="K267" s="29"/>
      <c r="L267" s="29"/>
      <c r="M267" s="9">
        <f t="shared" si="70"/>
        <v>0</v>
      </c>
      <c r="N267" s="29"/>
      <c r="O267" s="29"/>
      <c r="P267" s="29">
        <v>14656.5</v>
      </c>
      <c r="Q267" s="8">
        <f t="shared" si="71"/>
        <v>14656.5</v>
      </c>
    </row>
    <row r="268" spans="1:17" ht="12.75">
      <c r="A268" s="9" t="s">
        <v>210</v>
      </c>
      <c r="B268" s="8"/>
      <c r="C268" s="8"/>
      <c r="D268" s="8"/>
      <c r="E268" s="9">
        <f t="shared" si="68"/>
        <v>0</v>
      </c>
      <c r="F268" s="59"/>
      <c r="G268" s="59"/>
      <c r="H268" s="59"/>
      <c r="I268" s="8">
        <f t="shared" si="69"/>
        <v>0</v>
      </c>
      <c r="J268" s="8"/>
      <c r="K268" s="29"/>
      <c r="L268" s="29"/>
      <c r="M268" s="9">
        <f t="shared" si="70"/>
        <v>0</v>
      </c>
      <c r="N268" s="29"/>
      <c r="O268" s="29"/>
      <c r="P268" s="29"/>
      <c r="Q268" s="8">
        <f t="shared" si="71"/>
        <v>0</v>
      </c>
    </row>
    <row r="269" spans="1:17" ht="12.75">
      <c r="A269" s="29" t="s">
        <v>211</v>
      </c>
      <c r="B269" s="8">
        <v>0</v>
      </c>
      <c r="C269" s="8">
        <v>0</v>
      </c>
      <c r="D269" s="8">
        <v>0</v>
      </c>
      <c r="E269" s="9">
        <f t="shared" si="68"/>
        <v>0</v>
      </c>
      <c r="F269" s="59"/>
      <c r="G269" s="59"/>
      <c r="H269" s="59"/>
      <c r="I269" s="8">
        <f t="shared" si="69"/>
        <v>0</v>
      </c>
      <c r="J269" s="8"/>
      <c r="K269" s="29"/>
      <c r="L269" s="29"/>
      <c r="M269" s="9">
        <f t="shared" si="70"/>
        <v>0</v>
      </c>
      <c r="N269" s="29"/>
      <c r="O269" s="29"/>
      <c r="P269" s="29"/>
      <c r="Q269" s="8">
        <f t="shared" si="71"/>
        <v>0</v>
      </c>
    </row>
    <row r="270" spans="1:17" ht="12.75">
      <c r="A270" s="16" t="s">
        <v>61</v>
      </c>
      <c r="B270" s="17">
        <f aca="true" t="shared" si="72" ref="B270:N270">B263-B264-B265-B267-B268-B269+B266</f>
        <v>425451.3958077631</v>
      </c>
      <c r="C270" s="17">
        <f t="shared" si="72"/>
        <v>401167.79522831994</v>
      </c>
      <c r="D270" s="17">
        <f t="shared" si="72"/>
        <v>593667.2368835501</v>
      </c>
      <c r="E270" s="17">
        <f t="shared" si="72"/>
        <v>1420286.427919633</v>
      </c>
      <c r="F270" s="17">
        <f t="shared" si="72"/>
        <v>467375.03797254997</v>
      </c>
      <c r="G270" s="17">
        <f t="shared" si="72"/>
        <v>407874.67448762007</v>
      </c>
      <c r="H270" s="17">
        <f t="shared" si="72"/>
        <v>663175.5892341799</v>
      </c>
      <c r="I270" s="17">
        <f>I263-I264-I265-I267-I268-I269+I266</f>
        <v>1538425.30169435</v>
      </c>
      <c r="J270" s="17">
        <f t="shared" si="72"/>
        <v>430310.06406681996</v>
      </c>
      <c r="K270" s="17">
        <f t="shared" si="72"/>
        <v>395853.3681783</v>
      </c>
      <c r="L270" s="17">
        <f>L263-L264-L265-L267-L268-L269+L266</f>
        <v>702767.3694622699</v>
      </c>
      <c r="M270" s="17">
        <f>M263-M264-M265-M267-M268-M269+M266</f>
        <v>1527303.8663927598</v>
      </c>
      <c r="N270" s="17">
        <f t="shared" si="72"/>
        <v>394691.0391110648</v>
      </c>
      <c r="O270" s="17">
        <f>O263-O264-O265-O267-O268-O269+O266</f>
        <v>365998.27940025995</v>
      </c>
      <c r="P270" s="17">
        <f>P263-P264-P265-P267-P268-P269+P266</f>
        <v>618089.93680235</v>
      </c>
      <c r="Q270" s="17">
        <f>Q263-Q264-Q265-Q267-Q268-Q269+Q266</f>
        <v>1377655.169480595</v>
      </c>
    </row>
    <row r="271" spans="1:8" ht="14.25">
      <c r="A271" s="90" t="s">
        <v>59</v>
      </c>
      <c r="B271" s="109"/>
      <c r="C271" s="109"/>
      <c r="D271" s="109"/>
      <c r="E271" s="110"/>
      <c r="G271" s="63"/>
      <c r="H271" s="111"/>
    </row>
    <row r="272" spans="5:16" ht="12.75">
      <c r="E272" s="52"/>
      <c r="J272" s="129"/>
      <c r="O272" s="63"/>
      <c r="P272" s="63"/>
    </row>
    <row r="273" ht="12.75">
      <c r="E273" s="52"/>
    </row>
    <row r="274" ht="12.75">
      <c r="E274" s="52"/>
    </row>
    <row r="275" ht="12.75">
      <c r="E275" s="52"/>
    </row>
    <row r="277" ht="12.75">
      <c r="E277" s="52"/>
    </row>
    <row r="278" ht="12.75">
      <c r="E278" s="52"/>
    </row>
    <row r="279" ht="12.75">
      <c r="E279" s="52"/>
    </row>
    <row r="280" spans="2:5" ht="12.75">
      <c r="B280" s="112"/>
      <c r="C280" s="112"/>
      <c r="D280" s="112"/>
      <c r="E280" s="112"/>
    </row>
    <row r="281" ht="12.75">
      <c r="E281" s="52"/>
    </row>
    <row r="282" spans="2:5" ht="12.75">
      <c r="B282" s="112"/>
      <c r="C282" s="112"/>
      <c r="D282" s="112"/>
      <c r="E282" s="112"/>
    </row>
    <row r="284" ht="12.75">
      <c r="E284" s="52"/>
    </row>
    <row r="285" ht="12.75">
      <c r="E285" s="52"/>
    </row>
    <row r="286" ht="12.75">
      <c r="E286" s="52"/>
    </row>
    <row r="287" ht="12.75">
      <c r="E287" s="52"/>
    </row>
    <row r="288" ht="12.75">
      <c r="E288" s="52"/>
    </row>
    <row r="289" ht="12.75">
      <c r="E289" s="52"/>
    </row>
  </sheetData>
  <sheetProtection/>
  <mergeCells count="20">
    <mergeCell ref="J177:M177"/>
    <mergeCell ref="N177:Q177"/>
    <mergeCell ref="F177:I177"/>
    <mergeCell ref="J2:M2"/>
    <mergeCell ref="N2:Q2"/>
    <mergeCell ref="J32:M32"/>
    <mergeCell ref="N32:Q32"/>
    <mergeCell ref="J138:M138"/>
    <mergeCell ref="F2:I2"/>
    <mergeCell ref="F32:I32"/>
    <mergeCell ref="B177:E177"/>
    <mergeCell ref="F138:I138"/>
    <mergeCell ref="N138:Q138"/>
    <mergeCell ref="A138:A139"/>
    <mergeCell ref="A177:A178"/>
    <mergeCell ref="A2:A3"/>
    <mergeCell ref="A32:A33"/>
    <mergeCell ref="B2:E2"/>
    <mergeCell ref="B32:E32"/>
    <mergeCell ref="B138:E138"/>
  </mergeCells>
  <printOptions/>
  <pageMargins left="0.75" right="0.75" top="0.66" bottom="0.46" header="0.32" footer="0.4"/>
  <pageSetup fitToHeight="3" fitToWidth="1" horizontalDpi="300" verticalDpi="300" orientation="landscape" paperSize="9" scale="45" r:id="rId1"/>
  <headerFooter alignWithMargins="0">
    <oddHeader>&amp;C&amp;"Arial,Bold"&amp;12TANZANIA REVENUE AUTHORITY
Actual Revenue Collections (Quarterly) for 2008/09 by Tax Items</oddHeader>
  </headerFooter>
  <rowBreaks count="2" manualBreakCount="2">
    <brk id="28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zoomScalePageLayoutView="9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0" sqref="S10"/>
    </sheetView>
  </sheetViews>
  <sheetFormatPr defaultColWidth="8.8515625" defaultRowHeight="12.75"/>
  <cols>
    <col min="1" max="1" width="39.00390625" style="0" customWidth="1"/>
    <col min="2" max="2" width="13.421875" style="1" bestFit="1" customWidth="1"/>
    <col min="3" max="4" width="12.7109375" style="1" bestFit="1" customWidth="1"/>
    <col min="5" max="5" width="12.7109375" style="0" bestFit="1" customWidth="1"/>
    <col min="6" max="6" width="11.28125" style="0" customWidth="1"/>
    <col min="7" max="7" width="12.7109375" style="0" bestFit="1" customWidth="1"/>
    <col min="8" max="8" width="13.28125" style="0" customWidth="1"/>
    <col min="9" max="9" width="12.7109375" style="0" bestFit="1" customWidth="1"/>
    <col min="10" max="10" width="11.28125" style="0" customWidth="1"/>
    <col min="11" max="12" width="11.421875" style="0" customWidth="1"/>
    <col min="13" max="13" width="11.8515625" style="0" customWidth="1"/>
    <col min="14" max="16" width="11.421875" style="0" customWidth="1"/>
    <col min="17" max="17" width="11.8515625" style="0" customWidth="1"/>
  </cols>
  <sheetData>
    <row r="1" spans="1:5" ht="15.75">
      <c r="A1" s="3" t="s">
        <v>250</v>
      </c>
      <c r="C1" s="114"/>
      <c r="E1" s="114" t="s">
        <v>65</v>
      </c>
    </row>
    <row r="2" spans="1:17" ht="12.75">
      <c r="A2" s="147" t="s">
        <v>54</v>
      </c>
      <c r="B2" s="140" t="s">
        <v>245</v>
      </c>
      <c r="C2" s="140"/>
      <c r="D2" s="140"/>
      <c r="E2" s="140"/>
      <c r="F2" s="140" t="str">
        <f>'Departmental Data 17-18'!F3:I3</f>
        <v>2nd Quarter 2017/18</v>
      </c>
      <c r="G2" s="140"/>
      <c r="H2" s="140"/>
      <c r="I2" s="140"/>
      <c r="J2" s="136" t="str">
        <f>'Departmental Data 17-18'!J3:M3</f>
        <v>3nd Quarter 2017/18</v>
      </c>
      <c r="K2" s="137"/>
      <c r="L2" s="137"/>
      <c r="M2" s="138"/>
      <c r="N2" s="136" t="str">
        <f>'Departmental Data 17-18'!N3:Q3</f>
        <v>4th Quarter 2017/18</v>
      </c>
      <c r="O2" s="137" t="s">
        <v>241</v>
      </c>
      <c r="P2" s="137" t="s">
        <v>241</v>
      </c>
      <c r="Q2" s="138"/>
    </row>
    <row r="3" spans="1:17" ht="12.75">
      <c r="A3" s="147"/>
      <c r="B3" s="32" t="s">
        <v>47</v>
      </c>
      <c r="C3" s="32" t="s">
        <v>48</v>
      </c>
      <c r="D3" s="32" t="s">
        <v>49</v>
      </c>
      <c r="E3" s="32" t="s">
        <v>63</v>
      </c>
      <c r="F3" s="32" t="s">
        <v>233</v>
      </c>
      <c r="G3" s="32" t="s">
        <v>234</v>
      </c>
      <c r="H3" s="32" t="s">
        <v>235</v>
      </c>
      <c r="I3" s="32" t="s">
        <v>63</v>
      </c>
      <c r="J3" s="32" t="s">
        <v>237</v>
      </c>
      <c r="K3" s="32" t="s">
        <v>238</v>
      </c>
      <c r="L3" s="32" t="s">
        <v>239</v>
      </c>
      <c r="M3" s="32" t="s">
        <v>63</v>
      </c>
      <c r="N3" s="32" t="s">
        <v>240</v>
      </c>
      <c r="O3" s="32" t="s">
        <v>242</v>
      </c>
      <c r="P3" s="32" t="s">
        <v>244</v>
      </c>
      <c r="Q3" s="32" t="s">
        <v>63</v>
      </c>
    </row>
    <row r="4" spans="1:17" s="15" customFormat="1" ht="12.75">
      <c r="A4" s="29" t="s">
        <v>11</v>
      </c>
      <c r="B4" s="8">
        <v>59857.418431950005</v>
      </c>
      <c r="C4" s="8">
        <v>46555.9356937</v>
      </c>
      <c r="D4" s="8">
        <v>60039.288052300006</v>
      </c>
      <c r="E4" s="12">
        <f>SUM(B4:D4)</f>
        <v>166452.64217795</v>
      </c>
      <c r="F4" s="59">
        <v>59093.33139408</v>
      </c>
      <c r="G4" s="59">
        <v>40354.755003050035</v>
      </c>
      <c r="H4" s="59">
        <v>60754.34519143999</v>
      </c>
      <c r="I4" s="12">
        <f>SUM(F4:H4)</f>
        <v>160202.43158857003</v>
      </c>
      <c r="J4" s="8">
        <v>41844.11344355</v>
      </c>
      <c r="K4" s="8">
        <v>56842.69727434</v>
      </c>
      <c r="L4" s="8">
        <v>68593.82934863001</v>
      </c>
      <c r="M4" s="12">
        <f>SUM(J4:L4)</f>
        <v>167280.64006652002</v>
      </c>
      <c r="N4" s="8">
        <v>41593.80454823</v>
      </c>
      <c r="O4" s="8">
        <v>39198.45526903</v>
      </c>
      <c r="P4" s="8">
        <v>60647.160544729995</v>
      </c>
      <c r="Q4" s="12">
        <f>SUM(N4:P4)</f>
        <v>141439.42036199</v>
      </c>
    </row>
    <row r="5" spans="1:17" s="15" customFormat="1" ht="12.75">
      <c r="A5" s="29" t="s">
        <v>12</v>
      </c>
      <c r="B5" s="8">
        <v>27192.975377059996</v>
      </c>
      <c r="C5" s="8">
        <v>28265.795069330004</v>
      </c>
      <c r="D5" s="8">
        <v>31084.361296659998</v>
      </c>
      <c r="E5" s="12">
        <f aca="true" t="shared" si="0" ref="E5:E35">SUM(B5:D5)</f>
        <v>86543.13174305</v>
      </c>
      <c r="F5" s="59">
        <v>31081.802789139994</v>
      </c>
      <c r="G5" s="59">
        <v>28219.335144099998</v>
      </c>
      <c r="H5" s="59">
        <v>45758.184005390016</v>
      </c>
      <c r="I5" s="12">
        <f aca="true" t="shared" si="1" ref="I5:I33">SUM(F5:H5)</f>
        <v>105059.32193863002</v>
      </c>
      <c r="J5" s="8">
        <v>31684.455582540002</v>
      </c>
      <c r="K5" s="8">
        <v>30001.82389648</v>
      </c>
      <c r="L5" s="8">
        <v>35481.59133191001</v>
      </c>
      <c r="M5" s="12">
        <f>SUM(J5:L5)</f>
        <v>97167.87081093</v>
      </c>
      <c r="N5" s="8">
        <v>26449.992595350006</v>
      </c>
      <c r="O5" s="8">
        <v>29254.587951320013</v>
      </c>
      <c r="P5" s="8">
        <v>36713.38215408999</v>
      </c>
      <c r="Q5" s="12">
        <f aca="true" t="shared" si="2" ref="Q5:Q35">SUM(N5:P5)</f>
        <v>92417.96270076</v>
      </c>
    </row>
    <row r="6" spans="1:17" s="15" customFormat="1" ht="12.75">
      <c r="A6" s="29" t="s">
        <v>13</v>
      </c>
      <c r="B6" s="8">
        <v>12766.160273729998</v>
      </c>
      <c r="C6" s="8">
        <v>11021.27576033</v>
      </c>
      <c r="D6" s="8">
        <v>17309.96963095</v>
      </c>
      <c r="E6" s="12">
        <f t="shared" si="0"/>
        <v>41097.405665009996</v>
      </c>
      <c r="F6" s="59">
        <v>11004.302214340001</v>
      </c>
      <c r="G6" s="59">
        <v>12618.189609</v>
      </c>
      <c r="H6" s="59">
        <v>25860.551079410005</v>
      </c>
      <c r="I6" s="12">
        <f t="shared" si="1"/>
        <v>49483.04290275001</v>
      </c>
      <c r="J6" s="8">
        <v>14506.168565760001</v>
      </c>
      <c r="K6" s="8">
        <v>12769.495194950001</v>
      </c>
      <c r="L6" s="8">
        <v>17375.937752168087</v>
      </c>
      <c r="M6" s="12">
        <f aca="true" t="shared" si="3" ref="M6:M26">SUM(J6:L6)</f>
        <v>44651.601512878085</v>
      </c>
      <c r="N6" s="8">
        <v>12065.18863204</v>
      </c>
      <c r="O6" s="8">
        <v>12139.55460609</v>
      </c>
      <c r="P6" s="8">
        <v>21402.93913872</v>
      </c>
      <c r="Q6" s="12">
        <f t="shared" si="2"/>
        <v>45607.68237685</v>
      </c>
    </row>
    <row r="7" spans="1:17" s="15" customFormat="1" ht="12.75">
      <c r="A7" s="29" t="s">
        <v>14</v>
      </c>
      <c r="B7" s="8">
        <v>12838.9518183</v>
      </c>
      <c r="C7" s="8">
        <v>13403.54296586</v>
      </c>
      <c r="D7" s="8">
        <v>19195.04662236</v>
      </c>
      <c r="E7" s="12">
        <f t="shared" si="0"/>
        <v>45437.54140652</v>
      </c>
      <c r="F7" s="59">
        <v>13078.42986859</v>
      </c>
      <c r="G7" s="59">
        <v>14459.11586973</v>
      </c>
      <c r="H7" s="59">
        <v>23737.554738829996</v>
      </c>
      <c r="I7" s="12">
        <f t="shared" si="1"/>
        <v>51275.100477149994</v>
      </c>
      <c r="J7" s="8">
        <v>14298.31156843</v>
      </c>
      <c r="K7" s="8">
        <v>13845.18500648</v>
      </c>
      <c r="L7" s="8">
        <v>19932.80274672</v>
      </c>
      <c r="M7" s="12">
        <f t="shared" si="3"/>
        <v>48076.29932163</v>
      </c>
      <c r="N7" s="8">
        <v>11044.776365875</v>
      </c>
      <c r="O7" s="8">
        <v>12932.423416860001</v>
      </c>
      <c r="P7" s="8">
        <v>22842.59018726</v>
      </c>
      <c r="Q7" s="12">
        <f t="shared" si="2"/>
        <v>46819.789969995</v>
      </c>
    </row>
    <row r="8" spans="1:17" s="15" customFormat="1" ht="12.75">
      <c r="A8" s="29" t="s">
        <v>15</v>
      </c>
      <c r="B8" s="8">
        <v>1604.88650244</v>
      </c>
      <c r="C8" s="8">
        <v>1662.3631251999998</v>
      </c>
      <c r="D8" s="8">
        <v>2563.2905195999997</v>
      </c>
      <c r="E8" s="12">
        <f t="shared" si="0"/>
        <v>5830.540147239999</v>
      </c>
      <c r="F8" s="59">
        <v>1647.5684998499999</v>
      </c>
      <c r="G8" s="59">
        <v>1783.49101477</v>
      </c>
      <c r="H8" s="59">
        <v>2452.5114856400005</v>
      </c>
      <c r="I8" s="12">
        <f t="shared" si="1"/>
        <v>5883.571000260001</v>
      </c>
      <c r="J8" s="8">
        <v>2635.1536730099997</v>
      </c>
      <c r="K8" s="8">
        <v>2592.0940540799998</v>
      </c>
      <c r="L8" s="8">
        <v>2805.9656528699998</v>
      </c>
      <c r="M8" s="12">
        <f t="shared" si="3"/>
        <v>8033.21337996</v>
      </c>
      <c r="N8" s="8">
        <v>2029.03957734</v>
      </c>
      <c r="O8" s="8">
        <v>2255.6726401499996</v>
      </c>
      <c r="P8" s="8">
        <v>4360.38978134</v>
      </c>
      <c r="Q8" s="12">
        <f t="shared" si="2"/>
        <v>8645.10199883</v>
      </c>
    </row>
    <row r="9" spans="1:17" s="15" customFormat="1" ht="12.75">
      <c r="A9" s="29" t="s">
        <v>16</v>
      </c>
      <c r="B9" s="8">
        <v>2912.72773475</v>
      </c>
      <c r="C9" s="8">
        <v>2960.5612039499997</v>
      </c>
      <c r="D9" s="8">
        <v>3686.03545534</v>
      </c>
      <c r="E9" s="12">
        <f t="shared" si="0"/>
        <v>9559.324394039999</v>
      </c>
      <c r="F9" s="59">
        <v>3316.77955219</v>
      </c>
      <c r="G9" s="59">
        <v>3331.9698317299994</v>
      </c>
      <c r="H9" s="59">
        <v>4114.30095232</v>
      </c>
      <c r="I9" s="12">
        <f t="shared" si="1"/>
        <v>10763.05033624</v>
      </c>
      <c r="J9" s="8">
        <v>4166.9560827899995</v>
      </c>
      <c r="K9" s="8">
        <v>5356.81847541</v>
      </c>
      <c r="L9" s="8">
        <v>4187.56320849</v>
      </c>
      <c r="M9" s="12">
        <f t="shared" si="3"/>
        <v>13711.337766689998</v>
      </c>
      <c r="N9" s="8">
        <v>3493.01785872</v>
      </c>
      <c r="O9" s="8">
        <v>3244.807429469998</v>
      </c>
      <c r="P9" s="8">
        <v>4668.542674900001</v>
      </c>
      <c r="Q9" s="12">
        <f t="shared" si="2"/>
        <v>11406.367963089999</v>
      </c>
    </row>
    <row r="10" spans="1:17" s="15" customFormat="1" ht="12.75">
      <c r="A10" s="29" t="s">
        <v>17</v>
      </c>
      <c r="B10" s="8">
        <v>3213.68385277</v>
      </c>
      <c r="C10" s="8">
        <v>3281.61431288</v>
      </c>
      <c r="D10" s="8">
        <v>3952.8456336399995</v>
      </c>
      <c r="E10" s="12">
        <f t="shared" si="0"/>
        <v>10448.14379929</v>
      </c>
      <c r="F10" s="59">
        <v>2817.9387584000006</v>
      </c>
      <c r="G10" s="59">
        <v>2803.9412943199995</v>
      </c>
      <c r="H10" s="59">
        <v>3677.9256056400004</v>
      </c>
      <c r="I10" s="12">
        <f t="shared" si="1"/>
        <v>9299.805658360001</v>
      </c>
      <c r="J10" s="8">
        <v>2174.8247395900003</v>
      </c>
      <c r="K10" s="8">
        <v>2427.5332766300003</v>
      </c>
      <c r="L10" s="8">
        <v>3669.0892200999997</v>
      </c>
      <c r="M10" s="12">
        <f t="shared" si="3"/>
        <v>8271.44723632</v>
      </c>
      <c r="N10" s="8">
        <v>1973.6224412</v>
      </c>
      <c r="O10" s="8">
        <v>2277.1694114199995</v>
      </c>
      <c r="P10" s="8">
        <v>3929.13682998</v>
      </c>
      <c r="Q10" s="12">
        <f t="shared" si="2"/>
        <v>8179.928682599999</v>
      </c>
    </row>
    <row r="11" spans="1:17" s="15" customFormat="1" ht="12.75">
      <c r="A11" s="29" t="s">
        <v>18</v>
      </c>
      <c r="B11" s="8">
        <v>887.0059450399999</v>
      </c>
      <c r="C11" s="8">
        <v>662.9221371</v>
      </c>
      <c r="D11" s="8">
        <v>1167.87078383</v>
      </c>
      <c r="E11" s="12">
        <f t="shared" si="0"/>
        <v>2717.7988659699995</v>
      </c>
      <c r="F11" s="59">
        <v>925.3413091500001</v>
      </c>
      <c r="G11" s="59">
        <v>961.04338719</v>
      </c>
      <c r="H11" s="59">
        <v>1549.14814011</v>
      </c>
      <c r="I11" s="12">
        <f t="shared" si="1"/>
        <v>3435.53283645</v>
      </c>
      <c r="J11" s="8">
        <v>904.73065604</v>
      </c>
      <c r="K11" s="8">
        <v>976.1853655</v>
      </c>
      <c r="L11" s="8">
        <v>1614.9550024199998</v>
      </c>
      <c r="M11" s="12">
        <f t="shared" si="3"/>
        <v>3495.8710239599995</v>
      </c>
      <c r="N11" s="8">
        <v>736.48349542</v>
      </c>
      <c r="O11" s="8">
        <v>714.00759672</v>
      </c>
      <c r="P11" s="8">
        <v>1483.1615808899999</v>
      </c>
      <c r="Q11" s="12">
        <f t="shared" si="2"/>
        <v>2933.65267303</v>
      </c>
    </row>
    <row r="12" spans="1:17" s="15" customFormat="1" ht="12.75">
      <c r="A12" s="29" t="s">
        <v>19</v>
      </c>
      <c r="B12" s="8">
        <v>707.3172915299999</v>
      </c>
      <c r="C12" s="8">
        <v>540.60762936</v>
      </c>
      <c r="D12" s="8">
        <v>995.8232590300001</v>
      </c>
      <c r="E12" s="12">
        <f t="shared" si="0"/>
        <v>2243.7481799200004</v>
      </c>
      <c r="F12" s="59">
        <v>660.2839058299999</v>
      </c>
      <c r="G12" s="59">
        <v>600.55874264</v>
      </c>
      <c r="H12" s="59">
        <v>993.05918939</v>
      </c>
      <c r="I12" s="12">
        <f t="shared" si="1"/>
        <v>2253.90183786</v>
      </c>
      <c r="J12" s="8">
        <v>819.10677224</v>
      </c>
      <c r="K12" s="8">
        <v>1114.15901293</v>
      </c>
      <c r="L12" s="8">
        <v>1202.50483901</v>
      </c>
      <c r="M12" s="12">
        <f t="shared" si="3"/>
        <v>3135.77062418</v>
      </c>
      <c r="N12" s="8">
        <v>553.80441671</v>
      </c>
      <c r="O12" s="8">
        <v>651.10026873</v>
      </c>
      <c r="P12" s="8">
        <v>1445.88380247</v>
      </c>
      <c r="Q12" s="12">
        <f t="shared" si="2"/>
        <v>2650.78848791</v>
      </c>
    </row>
    <row r="13" spans="1:17" s="15" customFormat="1" ht="12.75">
      <c r="A13" s="29" t="s">
        <v>20</v>
      </c>
      <c r="B13" s="8">
        <v>3556.19847343</v>
      </c>
      <c r="C13" s="8">
        <v>3652.08354127</v>
      </c>
      <c r="D13" s="8">
        <v>5638.67448375</v>
      </c>
      <c r="E13" s="12">
        <f t="shared" si="0"/>
        <v>12846.95649845</v>
      </c>
      <c r="F13" s="59">
        <v>4796.253633939999</v>
      </c>
      <c r="G13" s="59">
        <v>4427.961753559999</v>
      </c>
      <c r="H13" s="59">
        <v>6562.718078440001</v>
      </c>
      <c r="I13" s="12">
        <f t="shared" si="1"/>
        <v>15786.93346594</v>
      </c>
      <c r="J13" s="8">
        <v>5123.802674369999</v>
      </c>
      <c r="K13" s="8">
        <v>4730.97877849</v>
      </c>
      <c r="L13" s="8">
        <v>8877.577095019999</v>
      </c>
      <c r="M13" s="12">
        <f t="shared" si="3"/>
        <v>18732.358547879998</v>
      </c>
      <c r="N13" s="8">
        <v>4079.2238225400006</v>
      </c>
      <c r="O13" s="8">
        <v>4345.37092462</v>
      </c>
      <c r="P13" s="8">
        <v>7785.152472910001</v>
      </c>
      <c r="Q13" s="12">
        <f t="shared" si="2"/>
        <v>16209.747220070003</v>
      </c>
    </row>
    <row r="14" spans="1:17" s="15" customFormat="1" ht="12.75">
      <c r="A14" s="29" t="s">
        <v>21</v>
      </c>
      <c r="B14" s="8">
        <v>452.89497802999995</v>
      </c>
      <c r="C14" s="8">
        <v>294.26675146</v>
      </c>
      <c r="D14" s="8">
        <v>454.64795125</v>
      </c>
      <c r="E14" s="12">
        <f t="shared" si="0"/>
        <v>1201.80968074</v>
      </c>
      <c r="F14" s="59">
        <v>370.53107462</v>
      </c>
      <c r="G14" s="59">
        <v>488.58556116000005</v>
      </c>
      <c r="H14" s="59">
        <v>709.8337055299999</v>
      </c>
      <c r="I14" s="12">
        <f t="shared" si="1"/>
        <v>1568.9503413099999</v>
      </c>
      <c r="J14" s="8">
        <v>419.3961943399999</v>
      </c>
      <c r="K14" s="8">
        <v>460.1281900999999</v>
      </c>
      <c r="L14" s="8">
        <v>685.7355988800001</v>
      </c>
      <c r="M14" s="12">
        <f t="shared" si="3"/>
        <v>1565.25998332</v>
      </c>
      <c r="N14" s="8">
        <v>319.85959144</v>
      </c>
      <c r="O14" s="8">
        <v>468.34093564000005</v>
      </c>
      <c r="P14" s="8">
        <v>619.11582525</v>
      </c>
      <c r="Q14" s="12">
        <f t="shared" si="2"/>
        <v>1407.31635233</v>
      </c>
    </row>
    <row r="15" spans="1:17" s="15" customFormat="1" ht="12.75">
      <c r="A15" s="29" t="s">
        <v>22</v>
      </c>
      <c r="B15" s="8">
        <v>1163.6062865500003</v>
      </c>
      <c r="C15" s="8">
        <v>776.43046444</v>
      </c>
      <c r="D15" s="8">
        <v>1661.8261484000002</v>
      </c>
      <c r="E15" s="12">
        <f t="shared" si="0"/>
        <v>3601.86289939</v>
      </c>
      <c r="F15" s="59">
        <v>791.05243675</v>
      </c>
      <c r="G15" s="59">
        <v>1288.6539080799998</v>
      </c>
      <c r="H15" s="59">
        <v>1989.8740006499997</v>
      </c>
      <c r="I15" s="12">
        <f t="shared" si="1"/>
        <v>4069.5803454799993</v>
      </c>
      <c r="J15" s="8">
        <v>1287.7170099300001</v>
      </c>
      <c r="K15" s="8">
        <v>938.4032795700001</v>
      </c>
      <c r="L15" s="8">
        <v>1914.7093051599998</v>
      </c>
      <c r="M15" s="12">
        <f t="shared" si="3"/>
        <v>4140.82959466</v>
      </c>
      <c r="N15" s="8">
        <v>1012.7432988700003</v>
      </c>
      <c r="O15" s="8">
        <v>1282.790329</v>
      </c>
      <c r="P15" s="8">
        <v>1433.6814660199998</v>
      </c>
      <c r="Q15" s="12">
        <f t="shared" si="2"/>
        <v>3729.21509389</v>
      </c>
    </row>
    <row r="16" spans="1:17" s="15" customFormat="1" ht="12.75">
      <c r="A16" s="29" t="s">
        <v>23</v>
      </c>
      <c r="B16" s="8">
        <v>1882.29620123</v>
      </c>
      <c r="C16" s="8">
        <v>1828.63141655</v>
      </c>
      <c r="D16" s="8">
        <v>3262.7508370199994</v>
      </c>
      <c r="E16" s="12">
        <f t="shared" si="0"/>
        <v>6973.6784548</v>
      </c>
      <c r="F16" s="59">
        <v>2420.31579111</v>
      </c>
      <c r="G16" s="59">
        <v>2334.18835282</v>
      </c>
      <c r="H16" s="59">
        <v>2710.9012006600005</v>
      </c>
      <c r="I16" s="12">
        <f t="shared" si="1"/>
        <v>7465.405344590001</v>
      </c>
      <c r="J16" s="8">
        <v>2668.74017497</v>
      </c>
      <c r="K16" s="8">
        <v>2096.6078361699997</v>
      </c>
      <c r="L16" s="8">
        <v>3603.8562618600004</v>
      </c>
      <c r="M16" s="12">
        <f t="shared" si="3"/>
        <v>8369.204273000001</v>
      </c>
      <c r="N16" s="8">
        <v>1969.8262426799997</v>
      </c>
      <c r="O16" s="8">
        <v>1607.3470335900001</v>
      </c>
      <c r="P16" s="8">
        <v>3688.2876322350003</v>
      </c>
      <c r="Q16" s="12">
        <f t="shared" si="2"/>
        <v>7265.460908505</v>
      </c>
    </row>
    <row r="17" spans="1:17" s="15" customFormat="1" ht="12.75">
      <c r="A17" s="29" t="s">
        <v>24</v>
      </c>
      <c r="B17" s="8">
        <v>3977.02152216</v>
      </c>
      <c r="C17" s="8">
        <v>3759.92043153</v>
      </c>
      <c r="D17" s="8">
        <v>5178.9546436400005</v>
      </c>
      <c r="E17" s="12">
        <f t="shared" si="0"/>
        <v>12915.89659733</v>
      </c>
      <c r="F17" s="59">
        <v>5178.9546436400005</v>
      </c>
      <c r="G17" s="59">
        <v>4110.9272341999995</v>
      </c>
      <c r="H17" s="59">
        <v>5628.407667669999</v>
      </c>
      <c r="I17" s="12">
        <f t="shared" si="1"/>
        <v>14918.289545509999</v>
      </c>
      <c r="J17" s="8">
        <v>4867.38452961</v>
      </c>
      <c r="K17" s="8">
        <v>4076.4205281800005</v>
      </c>
      <c r="L17" s="8">
        <v>6071.55027329</v>
      </c>
      <c r="M17" s="12">
        <f t="shared" si="3"/>
        <v>15015.35533108</v>
      </c>
      <c r="N17" s="8">
        <v>4660.544347769999</v>
      </c>
      <c r="O17" s="8">
        <v>5153.58055319</v>
      </c>
      <c r="P17" s="8">
        <v>6105.750273490001</v>
      </c>
      <c r="Q17" s="12">
        <f t="shared" si="2"/>
        <v>15919.87517445</v>
      </c>
    </row>
    <row r="18" spans="1:17" s="15" customFormat="1" ht="12.75">
      <c r="A18" s="29" t="s">
        <v>25</v>
      </c>
      <c r="B18" s="8">
        <v>1210.83168327</v>
      </c>
      <c r="C18" s="8">
        <v>906.5244107199999</v>
      </c>
      <c r="D18" s="8">
        <v>995.61203641</v>
      </c>
      <c r="E18" s="12">
        <f t="shared" si="0"/>
        <v>3112.9681303999996</v>
      </c>
      <c r="F18" s="59">
        <v>2213.34150874</v>
      </c>
      <c r="G18" s="59">
        <v>1011.06212798</v>
      </c>
      <c r="H18" s="59">
        <v>1140.4577454599998</v>
      </c>
      <c r="I18" s="12">
        <f t="shared" si="1"/>
        <v>4364.861382179999</v>
      </c>
      <c r="J18" s="8">
        <v>1119.71924258</v>
      </c>
      <c r="K18" s="8">
        <v>1050.46110378</v>
      </c>
      <c r="L18" s="8">
        <v>1592.0944370999996</v>
      </c>
      <c r="M18" s="12">
        <f t="shared" si="3"/>
        <v>3762.2747834599995</v>
      </c>
      <c r="N18" s="8">
        <v>757.7413534600001</v>
      </c>
      <c r="O18" s="8">
        <v>642.31198835</v>
      </c>
      <c r="P18" s="8">
        <v>1842.46830769</v>
      </c>
      <c r="Q18" s="12">
        <f t="shared" si="2"/>
        <v>3242.5216495000004</v>
      </c>
    </row>
    <row r="19" spans="1:17" s="15" customFormat="1" ht="12.75">
      <c r="A19" s="29" t="s">
        <v>26</v>
      </c>
      <c r="B19" s="8">
        <v>4439.983931600001</v>
      </c>
      <c r="C19" s="8">
        <v>4420.679140900001</v>
      </c>
      <c r="D19" s="8">
        <v>8378.24378465</v>
      </c>
      <c r="E19" s="12">
        <f t="shared" si="0"/>
        <v>17238.906857150003</v>
      </c>
      <c r="F19" s="59">
        <v>5597.9646253500005</v>
      </c>
      <c r="G19" s="59">
        <v>4696.344597290001</v>
      </c>
      <c r="H19" s="59">
        <v>9762.30235837</v>
      </c>
      <c r="I19" s="12">
        <f t="shared" si="1"/>
        <v>20056.611581010002</v>
      </c>
      <c r="J19" s="8">
        <v>4586.286949799999</v>
      </c>
      <c r="K19" s="8">
        <v>4584.031577630001</v>
      </c>
      <c r="L19" s="8">
        <v>7950.142877250001</v>
      </c>
      <c r="M19" s="12">
        <f t="shared" si="3"/>
        <v>17120.46140468</v>
      </c>
      <c r="N19" s="8">
        <v>4321.89944617</v>
      </c>
      <c r="O19" s="8">
        <v>4182.965033930001</v>
      </c>
      <c r="P19" s="8">
        <v>7940.068105899999</v>
      </c>
      <c r="Q19" s="12">
        <f t="shared" si="2"/>
        <v>16444.932586</v>
      </c>
    </row>
    <row r="20" spans="1:17" s="15" customFormat="1" ht="12.75">
      <c r="A20" s="29" t="s">
        <v>27</v>
      </c>
      <c r="B20" s="8">
        <v>497.30010838</v>
      </c>
      <c r="C20" s="8">
        <v>262.48970398</v>
      </c>
      <c r="D20" s="8">
        <v>1544.0170200399998</v>
      </c>
      <c r="E20" s="12">
        <f t="shared" si="0"/>
        <v>2303.8068323999996</v>
      </c>
      <c r="F20" s="59">
        <v>635.01486236</v>
      </c>
      <c r="G20" s="59">
        <v>431.24401281999997</v>
      </c>
      <c r="H20" s="59">
        <v>1001.6296448800001</v>
      </c>
      <c r="I20" s="12">
        <f t="shared" si="1"/>
        <v>2067.88852006</v>
      </c>
      <c r="J20" s="8">
        <v>573.3751945</v>
      </c>
      <c r="K20" s="8">
        <v>617.3604853400001</v>
      </c>
      <c r="L20" s="8">
        <v>981.4184835700001</v>
      </c>
      <c r="M20" s="12">
        <f t="shared" si="3"/>
        <v>2172.1541634100004</v>
      </c>
      <c r="N20" s="8">
        <v>626.0344493099998</v>
      </c>
      <c r="O20" s="8">
        <v>484.32415408299994</v>
      </c>
      <c r="P20" s="8">
        <v>1137.0535943000002</v>
      </c>
      <c r="Q20" s="12">
        <f t="shared" si="2"/>
        <v>2247.412197693</v>
      </c>
    </row>
    <row r="21" spans="1:17" s="15" customFormat="1" ht="12.75">
      <c r="A21" s="29" t="s">
        <v>28</v>
      </c>
      <c r="B21" s="8">
        <v>1978.30039028</v>
      </c>
      <c r="C21" s="8">
        <v>1358.83061171</v>
      </c>
      <c r="D21" s="8">
        <v>3322.1030373</v>
      </c>
      <c r="E21" s="12">
        <f t="shared" si="0"/>
        <v>6659.2340392900005</v>
      </c>
      <c r="F21" s="59">
        <v>1926.98203198</v>
      </c>
      <c r="G21" s="59">
        <v>712.69828287</v>
      </c>
      <c r="H21" s="59">
        <v>1423.9497984099999</v>
      </c>
      <c r="I21" s="12">
        <f t="shared" si="1"/>
        <v>4063.63011326</v>
      </c>
      <c r="J21" s="8">
        <v>626.1194458299998</v>
      </c>
      <c r="K21" s="8">
        <v>803.2490794700001</v>
      </c>
      <c r="L21" s="8">
        <v>836.19013835</v>
      </c>
      <c r="M21" s="12">
        <f t="shared" si="3"/>
        <v>2265.5586636499997</v>
      </c>
      <c r="N21" s="8">
        <v>837.2907135</v>
      </c>
      <c r="O21" s="8">
        <v>752.35836896</v>
      </c>
      <c r="P21" s="8">
        <v>1507.9781071300004</v>
      </c>
      <c r="Q21" s="12">
        <f t="shared" si="2"/>
        <v>3097.6271895900004</v>
      </c>
    </row>
    <row r="22" spans="1:17" s="15" customFormat="1" ht="12.75">
      <c r="A22" s="29" t="s">
        <v>29</v>
      </c>
      <c r="B22" s="8">
        <v>549.35515861</v>
      </c>
      <c r="C22" s="8">
        <v>624.3630576700001</v>
      </c>
      <c r="D22" s="8">
        <v>757.8887428899999</v>
      </c>
      <c r="E22" s="12">
        <f t="shared" si="0"/>
        <v>1931.6069591699998</v>
      </c>
      <c r="F22" s="59">
        <v>445.23152194</v>
      </c>
      <c r="G22" s="59">
        <v>377.0302302</v>
      </c>
      <c r="H22" s="59">
        <v>875.3742416900001</v>
      </c>
      <c r="I22" s="12">
        <f t="shared" si="1"/>
        <v>1697.6359938300002</v>
      </c>
      <c r="J22" s="8">
        <v>553.10773769</v>
      </c>
      <c r="K22" s="8">
        <v>401.47412799000006</v>
      </c>
      <c r="L22" s="8">
        <v>695.1831099499999</v>
      </c>
      <c r="M22" s="12">
        <f t="shared" si="3"/>
        <v>1649.76497563</v>
      </c>
      <c r="N22" s="8">
        <v>325.99986908000005</v>
      </c>
      <c r="O22" s="8">
        <v>304.85305593999993</v>
      </c>
      <c r="P22" s="8">
        <v>682.8639630399999</v>
      </c>
      <c r="Q22" s="12">
        <f t="shared" si="2"/>
        <v>1313.7168880599997</v>
      </c>
    </row>
    <row r="23" spans="1:17" s="15" customFormat="1" ht="12.75">
      <c r="A23" s="29" t="s">
        <v>30</v>
      </c>
      <c r="B23" s="8">
        <v>566.78985188</v>
      </c>
      <c r="C23" s="8">
        <v>587.35319132</v>
      </c>
      <c r="D23" s="8">
        <v>1330.33345669</v>
      </c>
      <c r="E23" s="12">
        <f t="shared" si="0"/>
        <v>2484.47649989</v>
      </c>
      <c r="F23" s="59">
        <v>469.98299677999995</v>
      </c>
      <c r="G23" s="59">
        <v>605.97686351</v>
      </c>
      <c r="H23" s="59">
        <v>1207.7907221699998</v>
      </c>
      <c r="I23" s="12">
        <f t="shared" si="1"/>
        <v>2283.75058246</v>
      </c>
      <c r="J23" s="8">
        <v>695.2431379999999</v>
      </c>
      <c r="K23" s="8">
        <v>536.05663781</v>
      </c>
      <c r="L23" s="8">
        <v>1441.8093388</v>
      </c>
      <c r="M23" s="12">
        <f t="shared" si="3"/>
        <v>2673.10911461</v>
      </c>
      <c r="N23" s="8">
        <v>549.81895649</v>
      </c>
      <c r="O23" s="8">
        <v>699.82605219</v>
      </c>
      <c r="P23" s="8">
        <v>1487.4305705100003</v>
      </c>
      <c r="Q23" s="12">
        <f t="shared" si="2"/>
        <v>2737.07557919</v>
      </c>
    </row>
    <row r="24" spans="1:17" s="15" customFormat="1" ht="12.75">
      <c r="A24" s="29" t="s">
        <v>31</v>
      </c>
      <c r="B24" s="8">
        <v>1924.4628228800002</v>
      </c>
      <c r="C24" s="8">
        <v>2258.78688327</v>
      </c>
      <c r="D24" s="8">
        <v>4326.9057595799995</v>
      </c>
      <c r="E24" s="12">
        <f t="shared" si="0"/>
        <v>8510.15546573</v>
      </c>
      <c r="F24" s="59">
        <v>1994.389012</v>
      </c>
      <c r="G24" s="59">
        <v>1813.30225999</v>
      </c>
      <c r="H24" s="59">
        <v>3685.67030521</v>
      </c>
      <c r="I24" s="12">
        <f t="shared" si="1"/>
        <v>7493.3615772</v>
      </c>
      <c r="J24" s="8">
        <v>2396.19837899</v>
      </c>
      <c r="K24" s="8">
        <v>1945.1163944399998</v>
      </c>
      <c r="L24" s="8">
        <v>3960.23102238</v>
      </c>
      <c r="M24" s="12">
        <f t="shared" si="3"/>
        <v>8301.54579581</v>
      </c>
      <c r="N24" s="8">
        <v>1592.8428824</v>
      </c>
      <c r="O24" s="8">
        <v>1746.1785681000001</v>
      </c>
      <c r="P24" s="8">
        <v>3422.4961213800007</v>
      </c>
      <c r="Q24" s="12">
        <f t="shared" si="2"/>
        <v>6761.517571880001</v>
      </c>
    </row>
    <row r="25" spans="1:17" s="15" customFormat="1" ht="12.75">
      <c r="A25" s="29" t="s">
        <v>32</v>
      </c>
      <c r="B25" s="8">
        <v>604.86850174</v>
      </c>
      <c r="C25" s="8">
        <v>722.01234121</v>
      </c>
      <c r="D25" s="8">
        <v>1054.9001569999998</v>
      </c>
      <c r="E25" s="12">
        <f t="shared" si="0"/>
        <v>2381.7809999499996</v>
      </c>
      <c r="F25" s="59">
        <v>669.4148619299999</v>
      </c>
      <c r="G25" s="59">
        <v>332.23692199999994</v>
      </c>
      <c r="H25" s="59">
        <v>683.3240266800001</v>
      </c>
      <c r="I25" s="12">
        <f t="shared" si="1"/>
        <v>1684.9758106099998</v>
      </c>
      <c r="J25" s="8">
        <v>447.71097153000005</v>
      </c>
      <c r="K25" s="8">
        <v>293.48340754</v>
      </c>
      <c r="L25" s="8">
        <v>710.75914216</v>
      </c>
      <c r="M25" s="12">
        <f t="shared" si="3"/>
        <v>1451.95352123</v>
      </c>
      <c r="N25" s="8">
        <v>410.88369227</v>
      </c>
      <c r="O25" s="8">
        <v>419.1243695</v>
      </c>
      <c r="P25" s="8">
        <v>750.30877338</v>
      </c>
      <c r="Q25" s="12">
        <f t="shared" si="2"/>
        <v>1580.31683515</v>
      </c>
    </row>
    <row r="26" spans="1:17" s="15" customFormat="1" ht="12.75">
      <c r="A26" s="29" t="s">
        <v>33</v>
      </c>
      <c r="B26" s="8">
        <v>911.62064421</v>
      </c>
      <c r="C26" s="8">
        <v>752.8032366500001</v>
      </c>
      <c r="D26" s="8">
        <v>1211.11926556</v>
      </c>
      <c r="E26" s="12">
        <f t="shared" si="0"/>
        <v>2875.54314642</v>
      </c>
      <c r="F26" s="59">
        <v>935.4665917299999</v>
      </c>
      <c r="G26" s="59">
        <v>791.2443053699999</v>
      </c>
      <c r="H26" s="59">
        <v>1504.39349488</v>
      </c>
      <c r="I26" s="12">
        <f t="shared" si="1"/>
        <v>3231.1043919799995</v>
      </c>
      <c r="J26" s="8">
        <v>680.0939820899999</v>
      </c>
      <c r="K26" s="8">
        <v>728.71860443</v>
      </c>
      <c r="L26" s="8">
        <v>1431.10536763</v>
      </c>
      <c r="M26" s="12">
        <f t="shared" si="3"/>
        <v>2839.91795415</v>
      </c>
      <c r="N26" s="8">
        <v>562.8348818</v>
      </c>
      <c r="O26" s="8">
        <v>854.8535689500001</v>
      </c>
      <c r="P26" s="8">
        <v>2207.118799178876</v>
      </c>
      <c r="Q26" s="12">
        <f t="shared" si="2"/>
        <v>3624.807249928876</v>
      </c>
    </row>
    <row r="27" spans="1:17" s="15" customFormat="1" ht="12.75">
      <c r="A27" s="29" t="s">
        <v>251</v>
      </c>
      <c r="B27" s="8"/>
      <c r="C27" s="8"/>
      <c r="D27" s="8"/>
      <c r="E27" s="12"/>
      <c r="F27" s="59"/>
      <c r="G27" s="59">
        <v>4722.989411513173</v>
      </c>
      <c r="H27" s="59">
        <v>7901.182258289999</v>
      </c>
      <c r="I27" s="12">
        <f>SUM(F27:H27)</f>
        <v>12624.17166980317</v>
      </c>
      <c r="J27" s="8">
        <v>4397.28749775</v>
      </c>
      <c r="K27" s="8">
        <v>5611.89530038</v>
      </c>
      <c r="L27" s="8">
        <v>6639.96316597</v>
      </c>
      <c r="M27" s="12"/>
      <c r="N27" s="8">
        <v>4072.77802889</v>
      </c>
      <c r="O27" s="8">
        <v>3977.4113719399993</v>
      </c>
      <c r="P27" s="8">
        <v>8194.89537283</v>
      </c>
      <c r="Q27" s="12"/>
    </row>
    <row r="28" spans="1:17" s="15" customFormat="1" ht="12.75">
      <c r="A28" s="34" t="s">
        <v>253</v>
      </c>
      <c r="B28" s="8"/>
      <c r="C28" s="8"/>
      <c r="D28" s="8"/>
      <c r="E28" s="12"/>
      <c r="F28" s="59"/>
      <c r="G28" s="59">
        <v>728.74039345</v>
      </c>
      <c r="H28" s="59">
        <v>1150.0434919900001</v>
      </c>
      <c r="I28" s="12">
        <f t="shared" si="1"/>
        <v>1878.7838854400002</v>
      </c>
      <c r="J28" s="8">
        <v>1890.5022020899996</v>
      </c>
      <c r="K28" s="8">
        <v>1313.4638238129999</v>
      </c>
      <c r="L28" s="8">
        <v>3576.72495504</v>
      </c>
      <c r="M28" s="12"/>
      <c r="N28" s="8">
        <v>2585.8143638100005</v>
      </c>
      <c r="O28" s="8">
        <v>1364.43347067</v>
      </c>
      <c r="P28" s="8">
        <v>3359.8875452200004</v>
      </c>
      <c r="Q28" s="12"/>
    </row>
    <row r="29" spans="1:17" s="15" customFormat="1" ht="12.75">
      <c r="A29" s="34" t="s">
        <v>252</v>
      </c>
      <c r="B29" s="8"/>
      <c r="C29" s="8"/>
      <c r="D29" s="8"/>
      <c r="E29" s="12"/>
      <c r="F29" s="59"/>
      <c r="G29" s="59">
        <v>1486.2504173299997</v>
      </c>
      <c r="H29" s="59">
        <v>2633.2146549900003</v>
      </c>
      <c r="I29" s="12">
        <f t="shared" si="1"/>
        <v>4119.46507232</v>
      </c>
      <c r="J29" s="8">
        <v>1302.55405372</v>
      </c>
      <c r="K29" s="8">
        <v>824.1270083800001</v>
      </c>
      <c r="L29" s="8">
        <v>5024.0294381</v>
      </c>
      <c r="M29" s="12"/>
      <c r="N29" s="8">
        <v>849.53966417</v>
      </c>
      <c r="O29" s="8">
        <v>799.15696171</v>
      </c>
      <c r="P29" s="8">
        <v>1255.2328708500002</v>
      </c>
      <c r="Q29" s="12"/>
    </row>
    <row r="30" spans="1:17" s="15" customFormat="1" ht="12.75">
      <c r="A30" s="34" t="s">
        <v>254</v>
      </c>
      <c r="B30" s="8"/>
      <c r="C30" s="8"/>
      <c r="D30" s="8"/>
      <c r="E30" s="12"/>
      <c r="F30" s="59"/>
      <c r="G30" s="59">
        <v>291.62547046</v>
      </c>
      <c r="H30" s="59">
        <v>366.87980367999995</v>
      </c>
      <c r="I30" s="12">
        <f t="shared" si="1"/>
        <v>658.50527414</v>
      </c>
      <c r="J30" s="8">
        <v>188.14621587</v>
      </c>
      <c r="K30" s="8">
        <v>230.92902063999998</v>
      </c>
      <c r="L30" s="8">
        <v>262.22319484999997</v>
      </c>
      <c r="M30" s="12"/>
      <c r="N30" s="8">
        <v>208.47442254999999</v>
      </c>
      <c r="O30" s="8">
        <v>166.38308125</v>
      </c>
      <c r="P30" s="8">
        <v>271.2752026</v>
      </c>
      <c r="Q30" s="12"/>
    </row>
    <row r="31" spans="1:17" s="15" customFormat="1" ht="12.75">
      <c r="A31" s="34" t="s">
        <v>255</v>
      </c>
      <c r="B31" s="8"/>
      <c r="C31" s="8"/>
      <c r="D31" s="8"/>
      <c r="E31" s="12"/>
      <c r="F31" s="59"/>
      <c r="G31" s="59">
        <v>623.0043455800002</v>
      </c>
      <c r="H31" s="59">
        <v>956.4405355</v>
      </c>
      <c r="I31" s="12">
        <f t="shared" si="1"/>
        <v>1579.4448810800002</v>
      </c>
      <c r="J31" s="8">
        <v>1049.0542220700002</v>
      </c>
      <c r="K31" s="8">
        <v>762.11523225</v>
      </c>
      <c r="L31" s="8">
        <v>1437.5373502300001</v>
      </c>
      <c r="M31" s="12"/>
      <c r="N31" s="8">
        <v>609.26681408</v>
      </c>
      <c r="O31" s="8">
        <v>877.9923820600001</v>
      </c>
      <c r="P31" s="8">
        <v>1226.7189472700002</v>
      </c>
      <c r="Q31" s="12"/>
    </row>
    <row r="32" spans="1:17" s="15" customFormat="1" ht="12.75">
      <c r="A32" s="34" t="s">
        <v>257</v>
      </c>
      <c r="B32" s="8"/>
      <c r="C32" s="8"/>
      <c r="D32" s="8"/>
      <c r="E32" s="12"/>
      <c r="F32" s="59"/>
      <c r="G32" s="59">
        <v>216.91519825999998</v>
      </c>
      <c r="H32" s="59">
        <v>325.44860552999995</v>
      </c>
      <c r="I32" s="12">
        <f t="shared" si="1"/>
        <v>542.3638037899999</v>
      </c>
      <c r="J32" s="8">
        <v>162.65392687999997</v>
      </c>
      <c r="K32" s="8">
        <v>247.45016702</v>
      </c>
      <c r="L32" s="8">
        <v>390.62430342999994</v>
      </c>
      <c r="M32" s="12"/>
      <c r="N32" s="8">
        <v>338.80650225</v>
      </c>
      <c r="O32" s="8">
        <v>260.37404774</v>
      </c>
      <c r="P32" s="8">
        <v>510.97554195</v>
      </c>
      <c r="Q32" s="12"/>
    </row>
    <row r="33" spans="1:17" s="15" customFormat="1" ht="12.75">
      <c r="A33" s="34" t="s">
        <v>256</v>
      </c>
      <c r="B33" s="8"/>
      <c r="C33" s="8"/>
      <c r="D33" s="8"/>
      <c r="E33" s="12"/>
      <c r="F33" s="59"/>
      <c r="G33" s="59">
        <v>296.5120007</v>
      </c>
      <c r="H33" s="59">
        <v>477.6615810499999</v>
      </c>
      <c r="I33" s="12">
        <f t="shared" si="1"/>
        <v>774.1735817499998</v>
      </c>
      <c r="J33" s="8">
        <v>272.11285065000004</v>
      </c>
      <c r="K33" s="8">
        <v>412.6465995</v>
      </c>
      <c r="L33" s="8">
        <v>618.433808</v>
      </c>
      <c r="M33" s="12"/>
      <c r="N33" s="8">
        <v>396.98086312000004</v>
      </c>
      <c r="O33" s="8">
        <v>303.98200701</v>
      </c>
      <c r="P33" s="8">
        <v>678.54538133</v>
      </c>
      <c r="Q33" s="12"/>
    </row>
    <row r="34" spans="1:17" s="15" customFormat="1" ht="12.75">
      <c r="A34" s="16" t="s">
        <v>62</v>
      </c>
      <c r="B34" s="17">
        <f aca="true" t="shared" si="4" ref="B34:H34">SUM(B4:B33)</f>
        <v>145696.65778182002</v>
      </c>
      <c r="C34" s="17">
        <f t="shared" si="4"/>
        <v>130559.79308039</v>
      </c>
      <c r="D34" s="17">
        <f t="shared" si="4"/>
        <v>179112.50857788994</v>
      </c>
      <c r="E34" s="17">
        <f t="shared" si="4"/>
        <v>455368.95944009995</v>
      </c>
      <c r="F34" s="17">
        <f t="shared" si="4"/>
        <v>152070.67388443998</v>
      </c>
      <c r="G34" s="17">
        <f t="shared" si="4"/>
        <v>136919.8935456732</v>
      </c>
      <c r="H34" s="17">
        <f t="shared" si="4"/>
        <v>221595.0783099</v>
      </c>
      <c r="I34" s="17">
        <f>SUM(F34:H34)</f>
        <v>510585.6457400132</v>
      </c>
      <c r="J34" s="17">
        <f aca="true" t="shared" si="5" ref="J34:Q34">SUM(J4:J33)</f>
        <v>148341.02767721002</v>
      </c>
      <c r="K34" s="17">
        <f t="shared" si="5"/>
        <v>158591.108739723</v>
      </c>
      <c r="L34" s="17">
        <f t="shared" si="5"/>
        <v>213566.13776933818</v>
      </c>
      <c r="M34" s="17">
        <f t="shared" si="5"/>
        <v>483883.79984963813</v>
      </c>
      <c r="N34" s="17">
        <f t="shared" si="5"/>
        <v>131028.93413753503</v>
      </c>
      <c r="O34" s="17">
        <f t="shared" si="5"/>
        <v>133361.73684821304</v>
      </c>
      <c r="P34" s="17">
        <f t="shared" si="5"/>
        <v>213600.49156884395</v>
      </c>
      <c r="Q34" s="17">
        <f t="shared" si="5"/>
        <v>445682.23771129176</v>
      </c>
    </row>
    <row r="35" spans="1:17" s="15" customFormat="1" ht="12.75">
      <c r="A35" s="29" t="s">
        <v>68</v>
      </c>
      <c r="B35" s="8"/>
      <c r="C35" s="17"/>
      <c r="D35" s="35"/>
      <c r="E35" s="12">
        <f t="shared" si="0"/>
        <v>0</v>
      </c>
      <c r="F35" s="59"/>
      <c r="G35" s="59"/>
      <c r="H35" s="59"/>
      <c r="I35" s="12">
        <f>SUM(F35:H35)</f>
        <v>0</v>
      </c>
      <c r="J35" s="8"/>
      <c r="K35" s="8"/>
      <c r="L35" s="8"/>
      <c r="M35" s="12">
        <f>SUM(J35:L35)</f>
        <v>0</v>
      </c>
      <c r="N35" s="8">
        <v>87.6765110445829</v>
      </c>
      <c r="O35" s="8"/>
      <c r="P35" s="8"/>
      <c r="Q35" s="12">
        <f t="shared" si="2"/>
        <v>87.6765110445829</v>
      </c>
    </row>
    <row r="36" spans="1:17" s="15" customFormat="1" ht="12.75">
      <c r="A36" s="51" t="s">
        <v>69</v>
      </c>
      <c r="B36" s="8"/>
      <c r="C36" s="8"/>
      <c r="D36" s="8"/>
      <c r="E36" s="12"/>
      <c r="F36" s="57"/>
      <c r="G36" s="59"/>
      <c r="H36" s="59"/>
      <c r="I36" s="12"/>
      <c r="J36" s="29"/>
      <c r="K36" s="29"/>
      <c r="L36" s="29"/>
      <c r="M36" s="12"/>
      <c r="N36" s="29"/>
      <c r="O36" s="29"/>
      <c r="P36" s="29"/>
      <c r="Q36" s="12"/>
    </row>
    <row r="37" spans="1:17" s="15" customFormat="1" ht="12.75">
      <c r="A37" s="30" t="s">
        <v>212</v>
      </c>
      <c r="B37" s="8"/>
      <c r="C37" s="8">
        <v>0</v>
      </c>
      <c r="D37" s="8"/>
      <c r="E37" s="12"/>
      <c r="F37" s="29"/>
      <c r="G37" s="59"/>
      <c r="H37" s="59"/>
      <c r="I37" s="12"/>
      <c r="J37" s="29"/>
      <c r="K37" s="29"/>
      <c r="L37" s="29"/>
      <c r="M37" s="12"/>
      <c r="N37" s="29"/>
      <c r="O37" s="29"/>
      <c r="P37" s="29"/>
      <c r="Q37" s="12"/>
    </row>
    <row r="38" spans="1:17" s="15" customFormat="1" ht="12.75">
      <c r="A38" s="42" t="s">
        <v>213</v>
      </c>
      <c r="B38" s="8"/>
      <c r="C38" s="8">
        <v>0</v>
      </c>
      <c r="D38" s="8"/>
      <c r="E38" s="12"/>
      <c r="F38" s="29"/>
      <c r="G38" s="59"/>
      <c r="H38" s="59"/>
      <c r="I38" s="12"/>
      <c r="J38" s="29"/>
      <c r="K38" s="29"/>
      <c r="L38" s="29"/>
      <c r="M38" s="12"/>
      <c r="N38" s="29"/>
      <c r="O38" s="29"/>
      <c r="P38" s="29"/>
      <c r="Q38" s="12"/>
    </row>
    <row r="39" spans="1:17" s="15" customFormat="1" ht="12.75">
      <c r="A39" s="51" t="s">
        <v>236</v>
      </c>
      <c r="B39" s="8"/>
      <c r="C39" s="8"/>
      <c r="D39" s="8"/>
      <c r="E39" s="12"/>
      <c r="F39" s="29"/>
      <c r="G39" s="58"/>
      <c r="H39" s="58"/>
      <c r="I39" s="12"/>
      <c r="J39" s="29"/>
      <c r="K39" s="29"/>
      <c r="L39" s="29"/>
      <c r="M39" s="12"/>
      <c r="N39" s="29"/>
      <c r="O39" s="29"/>
      <c r="P39" s="29"/>
      <c r="Q39" s="12"/>
    </row>
    <row r="40" spans="1:17" ht="12.75">
      <c r="A40" s="16" t="s">
        <v>61</v>
      </c>
      <c r="B40" s="17">
        <f>B34-B35-B37-B38</f>
        <v>145696.65778182002</v>
      </c>
      <c r="C40" s="17">
        <f aca="true" t="shared" si="6" ref="C40:Q40">C34-C35-C37-C38</f>
        <v>130559.79308039</v>
      </c>
      <c r="D40" s="17">
        <f t="shared" si="6"/>
        <v>179112.50857788994</v>
      </c>
      <c r="E40" s="17">
        <f t="shared" si="6"/>
        <v>455368.95944009995</v>
      </c>
      <c r="F40" s="17">
        <f t="shared" si="6"/>
        <v>152070.67388443998</v>
      </c>
      <c r="G40" s="17">
        <f t="shared" si="6"/>
        <v>136919.8935456732</v>
      </c>
      <c r="H40" s="17">
        <f t="shared" si="6"/>
        <v>221595.0783099</v>
      </c>
      <c r="I40" s="17">
        <f t="shared" si="6"/>
        <v>510585.6457400132</v>
      </c>
      <c r="J40" s="17">
        <f t="shared" si="6"/>
        <v>148341.02767721002</v>
      </c>
      <c r="K40" s="17">
        <f t="shared" si="6"/>
        <v>158591.108739723</v>
      </c>
      <c r="L40" s="17">
        <f t="shared" si="6"/>
        <v>213566.13776933818</v>
      </c>
      <c r="M40" s="17">
        <f t="shared" si="6"/>
        <v>483883.79984963813</v>
      </c>
      <c r="N40" s="17">
        <f t="shared" si="6"/>
        <v>130941.25762649045</v>
      </c>
      <c r="O40" s="17">
        <f t="shared" si="6"/>
        <v>133361.73684821304</v>
      </c>
      <c r="P40" s="17">
        <f t="shared" si="6"/>
        <v>213600.49156884395</v>
      </c>
      <c r="Q40" s="17">
        <f t="shared" si="6"/>
        <v>445594.5612002472</v>
      </c>
    </row>
    <row r="41" spans="1:8" ht="14.25">
      <c r="A41" s="4" t="s">
        <v>59</v>
      </c>
      <c r="B41" s="43"/>
      <c r="C41" s="43"/>
      <c r="D41" s="43"/>
      <c r="E41" s="43"/>
      <c r="G41" s="49"/>
      <c r="H41" s="49"/>
    </row>
    <row r="42" spans="1:8" ht="12.75">
      <c r="A42" s="2"/>
      <c r="E42" s="1"/>
      <c r="H42" s="49"/>
    </row>
    <row r="43" spans="1:5" ht="15.75">
      <c r="A43" s="3" t="s">
        <v>78</v>
      </c>
      <c r="B43" s="47" t="s">
        <v>65</v>
      </c>
      <c r="C43" s="47"/>
      <c r="D43" s="47"/>
      <c r="E43" s="47"/>
    </row>
    <row r="44" spans="1:17" ht="12.75">
      <c r="A44" s="147" t="s">
        <v>54</v>
      </c>
      <c r="B44" s="140" t="str">
        <f>B2</f>
        <v>1st Quarter 2017/18</v>
      </c>
      <c r="C44" s="140"/>
      <c r="D44" s="140"/>
      <c r="E44" s="140"/>
      <c r="F44" s="140" t="str">
        <f>F2</f>
        <v>2nd Quarter 2017/18</v>
      </c>
      <c r="G44" s="140"/>
      <c r="H44" s="140"/>
      <c r="I44" s="140"/>
      <c r="J44" s="136" t="str">
        <f>J2</f>
        <v>3nd Quarter 2017/18</v>
      </c>
      <c r="K44" s="137"/>
      <c r="L44" s="137"/>
      <c r="M44" s="138"/>
      <c r="N44" s="136" t="str">
        <f aca="true" t="shared" si="7" ref="N44:P45">N2</f>
        <v>4th Quarter 2017/18</v>
      </c>
      <c r="O44" s="137" t="str">
        <f t="shared" si="7"/>
        <v>4th Quarter 2015/16</v>
      </c>
      <c r="P44" s="137" t="str">
        <f t="shared" si="7"/>
        <v>4th Quarter 2015/16</v>
      </c>
      <c r="Q44" s="138"/>
    </row>
    <row r="45" spans="1:17" s="15" customFormat="1" ht="12.75">
      <c r="A45" s="147"/>
      <c r="B45" s="32" t="s">
        <v>47</v>
      </c>
      <c r="C45" s="32" t="s">
        <v>48</v>
      </c>
      <c r="D45" s="32" t="s">
        <v>49</v>
      </c>
      <c r="E45" s="32" t="s">
        <v>63</v>
      </c>
      <c r="F45" s="32" t="s">
        <v>233</v>
      </c>
      <c r="G45" s="32" t="s">
        <v>234</v>
      </c>
      <c r="H45" s="32" t="s">
        <v>235</v>
      </c>
      <c r="I45" s="32" t="s">
        <v>63</v>
      </c>
      <c r="J45" s="32" t="s">
        <v>237</v>
      </c>
      <c r="K45" s="32" t="s">
        <v>238</v>
      </c>
      <c r="L45" s="32" t="s">
        <v>239</v>
      </c>
      <c r="M45" s="32" t="s">
        <v>63</v>
      </c>
      <c r="N45" s="32" t="str">
        <f t="shared" si="7"/>
        <v>April</v>
      </c>
      <c r="O45" s="32" t="str">
        <f t="shared" si="7"/>
        <v>May</v>
      </c>
      <c r="P45" s="32" t="str">
        <f t="shared" si="7"/>
        <v>June</v>
      </c>
      <c r="Q45" s="32" t="s">
        <v>63</v>
      </c>
    </row>
    <row r="46" spans="1:17" s="15" customFormat="1" ht="12.75">
      <c r="A46" s="29" t="s">
        <v>11</v>
      </c>
      <c r="B46" s="8">
        <v>27371.475054809995</v>
      </c>
      <c r="C46" s="8">
        <v>30477.863752489997</v>
      </c>
      <c r="D46" s="8">
        <v>32281.393534720002</v>
      </c>
      <c r="E46" s="12">
        <f>SUM(B46:D46)</f>
        <v>90130.73234202</v>
      </c>
      <c r="F46" s="59">
        <v>33671.230387699994</v>
      </c>
      <c r="G46" s="59">
        <v>34645.23793788937</v>
      </c>
      <c r="H46" s="59">
        <v>87857.36730633998</v>
      </c>
      <c r="I46" s="12">
        <f>SUM(F46:H46)</f>
        <v>156173.83563192934</v>
      </c>
      <c r="J46" s="8">
        <v>42508.99350232</v>
      </c>
      <c r="K46" s="8">
        <v>35441.2394645</v>
      </c>
      <c r="L46" s="8">
        <v>36857.71024305</v>
      </c>
      <c r="M46" s="12">
        <f>SUM(J46:L46)</f>
        <v>114807.94320987002</v>
      </c>
      <c r="N46" s="8">
        <v>34671.07259539</v>
      </c>
      <c r="O46" s="8">
        <v>35910.52284791</v>
      </c>
      <c r="P46" s="8">
        <v>30585.963863613</v>
      </c>
      <c r="Q46" s="12">
        <f aca="true" t="shared" si="8" ref="Q46:Q68">SUM(N46:P46)</f>
        <v>101167.559306913</v>
      </c>
    </row>
    <row r="47" spans="1:17" s="15" customFormat="1" ht="12.75">
      <c r="A47" s="29" t="s">
        <v>12</v>
      </c>
      <c r="B47" s="8">
        <v>17627.96536216</v>
      </c>
      <c r="C47" s="8">
        <v>19103.757619689997</v>
      </c>
      <c r="D47" s="8">
        <v>16511.34124934</v>
      </c>
      <c r="E47" s="12">
        <f aca="true" t="shared" si="9" ref="E47:E80">SUM(B47:D47)</f>
        <v>53243.06423119</v>
      </c>
      <c r="F47" s="59">
        <v>28333.3681456</v>
      </c>
      <c r="G47" s="59">
        <v>20566.70774154</v>
      </c>
      <c r="H47" s="59">
        <v>23967.44136055</v>
      </c>
      <c r="I47" s="12">
        <f aca="true" t="shared" si="10" ref="I47:I75">SUM(F47:H47)</f>
        <v>72867.51724769</v>
      </c>
      <c r="J47" s="8">
        <v>22115.048564160006</v>
      </c>
      <c r="K47" s="8">
        <v>16073.057561999998</v>
      </c>
      <c r="L47" s="8">
        <v>17026.65599182</v>
      </c>
      <c r="M47" s="12">
        <f aca="true" t="shared" si="11" ref="M47:M68">SUM(J47:L47)</f>
        <v>55214.762117980004</v>
      </c>
      <c r="N47" s="8">
        <v>17221.878895650003</v>
      </c>
      <c r="O47" s="8">
        <v>18207.066832359997</v>
      </c>
      <c r="P47" s="8">
        <v>14906.60434028</v>
      </c>
      <c r="Q47" s="12">
        <f t="shared" si="8"/>
        <v>50335.55006829</v>
      </c>
    </row>
    <row r="48" spans="1:17" s="15" customFormat="1" ht="12.75">
      <c r="A48" s="29" t="s">
        <v>13</v>
      </c>
      <c r="B48" s="8">
        <v>9487.044824749999</v>
      </c>
      <c r="C48" s="8">
        <v>8817.954693149999</v>
      </c>
      <c r="D48" s="8">
        <v>9316.848693320002</v>
      </c>
      <c r="E48" s="12">
        <f t="shared" si="9"/>
        <v>27621.84821122</v>
      </c>
      <c r="F48" s="59">
        <v>8258.08266932</v>
      </c>
      <c r="G48" s="59">
        <v>9454.400799099996</v>
      </c>
      <c r="H48" s="59">
        <v>9640.469849809999</v>
      </c>
      <c r="I48" s="12">
        <f t="shared" si="10"/>
        <v>27352.953318229993</v>
      </c>
      <c r="J48" s="8">
        <v>10332.918806195003</v>
      </c>
      <c r="K48" s="8">
        <v>9755.264582400001</v>
      </c>
      <c r="L48" s="8">
        <v>9712.107105199997</v>
      </c>
      <c r="M48" s="12">
        <f t="shared" si="11"/>
        <v>29800.290493795</v>
      </c>
      <c r="N48" s="8">
        <v>11569.115311619997</v>
      </c>
      <c r="O48" s="8">
        <v>10742.135659480002</v>
      </c>
      <c r="P48" s="8">
        <v>8076.234469520004</v>
      </c>
      <c r="Q48" s="12">
        <f t="shared" si="8"/>
        <v>30387.485440620003</v>
      </c>
    </row>
    <row r="49" spans="1:17" s="15" customFormat="1" ht="12.75">
      <c r="A49" s="29" t="s">
        <v>14</v>
      </c>
      <c r="B49" s="8">
        <v>11585.723133869998</v>
      </c>
      <c r="C49" s="8">
        <v>13258.346401149998</v>
      </c>
      <c r="D49" s="8">
        <v>12482.07159429</v>
      </c>
      <c r="E49" s="12">
        <f t="shared" si="9"/>
        <v>37326.141129309995</v>
      </c>
      <c r="F49" s="59">
        <v>11423.141560430002</v>
      </c>
      <c r="G49" s="59">
        <v>13466.33662693</v>
      </c>
      <c r="H49" s="59">
        <v>9204.08927639</v>
      </c>
      <c r="I49" s="12">
        <f t="shared" si="10"/>
        <v>34093.56746375</v>
      </c>
      <c r="J49" s="8">
        <v>13209.88377664</v>
      </c>
      <c r="K49" s="8">
        <v>12010.020664759999</v>
      </c>
      <c r="L49" s="8">
        <v>11015.321805890004</v>
      </c>
      <c r="M49" s="12">
        <f t="shared" si="11"/>
        <v>36235.226247290004</v>
      </c>
      <c r="N49" s="8">
        <v>9572.197725999999</v>
      </c>
      <c r="O49" s="8">
        <v>8970.91697893</v>
      </c>
      <c r="P49" s="8">
        <v>10041.43725806</v>
      </c>
      <c r="Q49" s="12">
        <f t="shared" si="8"/>
        <v>28584.551962989997</v>
      </c>
    </row>
    <row r="50" spans="1:17" s="15" customFormat="1" ht="12.75">
      <c r="A50" s="29" t="s">
        <v>15</v>
      </c>
      <c r="B50" s="8">
        <v>446.34504214</v>
      </c>
      <c r="C50" s="8">
        <v>780.28012624</v>
      </c>
      <c r="D50" s="8">
        <v>722.1964493499999</v>
      </c>
      <c r="E50" s="12">
        <f t="shared" si="9"/>
        <v>1948.8216177299996</v>
      </c>
      <c r="F50" s="59">
        <v>583.4116570699999</v>
      </c>
      <c r="G50" s="59">
        <v>905.0368462500002</v>
      </c>
      <c r="H50" s="59">
        <v>1104.6338780299998</v>
      </c>
      <c r="I50" s="12">
        <f t="shared" si="10"/>
        <v>2593.08238135</v>
      </c>
      <c r="J50" s="8">
        <v>1779.9926925099996</v>
      </c>
      <c r="K50" s="8">
        <v>1137.5929283399998</v>
      </c>
      <c r="L50" s="8">
        <v>957.4884458014292</v>
      </c>
      <c r="M50" s="12">
        <f t="shared" si="11"/>
        <v>3875.0740666514284</v>
      </c>
      <c r="N50" s="8">
        <v>640.1909268200001</v>
      </c>
      <c r="O50" s="8">
        <v>880.7948518200002</v>
      </c>
      <c r="P50" s="8">
        <v>933.44267298</v>
      </c>
      <c r="Q50" s="12">
        <f t="shared" si="8"/>
        <v>2454.4284516200005</v>
      </c>
    </row>
    <row r="51" spans="1:17" s="15" customFormat="1" ht="12.75">
      <c r="A51" s="29" t="s">
        <v>16</v>
      </c>
      <c r="B51" s="8">
        <v>630.33654573</v>
      </c>
      <c r="C51" s="8">
        <v>587.17397421</v>
      </c>
      <c r="D51" s="8">
        <v>777.1594096400001</v>
      </c>
      <c r="E51" s="12">
        <f t="shared" si="9"/>
        <v>1994.6699295800001</v>
      </c>
      <c r="F51" s="59">
        <v>751.66009952</v>
      </c>
      <c r="G51" s="59">
        <v>644.38197625</v>
      </c>
      <c r="H51" s="59">
        <v>710.1598981200001</v>
      </c>
      <c r="I51" s="12">
        <f t="shared" si="10"/>
        <v>2106.20197389</v>
      </c>
      <c r="J51" s="8">
        <v>534.31308331</v>
      </c>
      <c r="K51" s="8">
        <v>945.2252137199999</v>
      </c>
      <c r="L51" s="8">
        <v>790.9743916199999</v>
      </c>
      <c r="M51" s="12">
        <f t="shared" si="11"/>
        <v>2270.5126886499997</v>
      </c>
      <c r="N51" s="8">
        <v>844.5126962900002</v>
      </c>
      <c r="O51" s="8">
        <v>676.95279388</v>
      </c>
      <c r="P51" s="8">
        <v>769.16333622</v>
      </c>
      <c r="Q51" s="12">
        <f t="shared" si="8"/>
        <v>2290.62882639</v>
      </c>
    </row>
    <row r="52" spans="1:17" s="15" customFormat="1" ht="12.75">
      <c r="A52" s="29" t="s">
        <v>17</v>
      </c>
      <c r="B52" s="8">
        <v>1277.3069452800003</v>
      </c>
      <c r="C52" s="8">
        <v>1394.77836011</v>
      </c>
      <c r="D52" s="8">
        <v>1886.6561622000002</v>
      </c>
      <c r="E52" s="12">
        <f t="shared" si="9"/>
        <v>4558.74146759</v>
      </c>
      <c r="F52" s="59">
        <v>2252.36277904</v>
      </c>
      <c r="G52" s="59">
        <v>1613.7569977499998</v>
      </c>
      <c r="H52" s="59">
        <v>1827.79139119</v>
      </c>
      <c r="I52" s="12">
        <f t="shared" si="10"/>
        <v>5693.91116798</v>
      </c>
      <c r="J52" s="8">
        <v>1314.2975251399998</v>
      </c>
      <c r="K52" s="8">
        <v>1569.06584477</v>
      </c>
      <c r="L52" s="8">
        <v>1742.80231255</v>
      </c>
      <c r="M52" s="12">
        <f t="shared" si="11"/>
        <v>4626.1656824599995</v>
      </c>
      <c r="N52" s="8">
        <v>996.7263772799997</v>
      </c>
      <c r="O52" s="8">
        <v>1996.97388219</v>
      </c>
      <c r="P52" s="8">
        <v>2748.053352199999</v>
      </c>
      <c r="Q52" s="12">
        <f t="shared" si="8"/>
        <v>5741.753611669999</v>
      </c>
    </row>
    <row r="53" spans="1:17" s="15" customFormat="1" ht="12.75">
      <c r="A53" s="29" t="s">
        <v>18</v>
      </c>
      <c r="B53" s="8">
        <v>788.42476077</v>
      </c>
      <c r="C53" s="8">
        <v>805.04695982</v>
      </c>
      <c r="D53" s="8">
        <v>932.8606945600001</v>
      </c>
      <c r="E53" s="12">
        <f t="shared" si="9"/>
        <v>2526.33241515</v>
      </c>
      <c r="F53" s="59">
        <v>1373.07706524</v>
      </c>
      <c r="G53" s="59">
        <v>993.0424716</v>
      </c>
      <c r="H53" s="59">
        <v>1024.7186423</v>
      </c>
      <c r="I53" s="12">
        <f t="shared" si="10"/>
        <v>3390.8381791399997</v>
      </c>
      <c r="J53" s="8">
        <v>947.0202635500001</v>
      </c>
      <c r="K53" s="8">
        <v>1199.9591656399998</v>
      </c>
      <c r="L53" s="8">
        <v>980.56912647</v>
      </c>
      <c r="M53" s="12">
        <f t="shared" si="11"/>
        <v>3127.5485556599997</v>
      </c>
      <c r="N53" s="8">
        <v>1180.6805230600003</v>
      </c>
      <c r="O53" s="8">
        <v>1007.17995428</v>
      </c>
      <c r="P53" s="8">
        <v>1122.8463318499998</v>
      </c>
      <c r="Q53" s="12">
        <f t="shared" si="8"/>
        <v>3310.70680919</v>
      </c>
    </row>
    <row r="54" spans="1:17" s="15" customFormat="1" ht="12.75">
      <c r="A54" s="29" t="s">
        <v>19</v>
      </c>
      <c r="B54" s="8">
        <v>130.23038724</v>
      </c>
      <c r="C54" s="8">
        <v>241.68072848000003</v>
      </c>
      <c r="D54" s="8">
        <v>225.13816930999997</v>
      </c>
      <c r="E54" s="12">
        <f t="shared" si="9"/>
        <v>597.04928503</v>
      </c>
      <c r="F54" s="59">
        <v>246.16649148</v>
      </c>
      <c r="G54" s="59">
        <v>356.51538973000004</v>
      </c>
      <c r="H54" s="59">
        <v>168.75596640999998</v>
      </c>
      <c r="I54" s="12">
        <f t="shared" si="10"/>
        <v>771.43784762</v>
      </c>
      <c r="J54" s="8">
        <v>162.55198311</v>
      </c>
      <c r="K54" s="8">
        <v>165.08003197</v>
      </c>
      <c r="L54" s="8">
        <v>115.58766134</v>
      </c>
      <c r="M54" s="12">
        <f t="shared" si="11"/>
        <v>443.21967642</v>
      </c>
      <c r="N54" s="8">
        <v>116.19175710999998</v>
      </c>
      <c r="O54" s="8">
        <v>149.48593493</v>
      </c>
      <c r="P54" s="8">
        <v>124.27856472</v>
      </c>
      <c r="Q54" s="12">
        <f t="shared" si="8"/>
        <v>389.95625676000003</v>
      </c>
    </row>
    <row r="55" spans="1:17" s="15" customFormat="1" ht="12.75">
      <c r="A55" s="29" t="s">
        <v>20</v>
      </c>
      <c r="B55" s="8">
        <v>1898.5366004400003</v>
      </c>
      <c r="C55" s="8">
        <v>2159.3952698600015</v>
      </c>
      <c r="D55" s="8">
        <v>2090.83305296</v>
      </c>
      <c r="E55" s="12">
        <f t="shared" si="9"/>
        <v>6148.7649232600015</v>
      </c>
      <c r="F55" s="59">
        <v>2725.0691082200005</v>
      </c>
      <c r="G55" s="59">
        <v>3097.05445474</v>
      </c>
      <c r="H55" s="59">
        <v>2381.5537878900004</v>
      </c>
      <c r="I55" s="12">
        <f t="shared" si="10"/>
        <v>8203.677350850001</v>
      </c>
      <c r="J55" s="8">
        <v>3306.04718569</v>
      </c>
      <c r="K55" s="8">
        <v>3472.78551316</v>
      </c>
      <c r="L55" s="8">
        <v>2458.23292101</v>
      </c>
      <c r="M55" s="12">
        <f t="shared" si="11"/>
        <v>9237.065619859999</v>
      </c>
      <c r="N55" s="8">
        <v>2327.5035153700005</v>
      </c>
      <c r="O55" s="8">
        <v>2470.9262391699995</v>
      </c>
      <c r="P55" s="8">
        <v>2067.8827223</v>
      </c>
      <c r="Q55" s="12">
        <f t="shared" si="8"/>
        <v>6866.31247684</v>
      </c>
    </row>
    <row r="56" spans="1:17" s="15" customFormat="1" ht="12.75">
      <c r="A56" s="29" t="s">
        <v>21</v>
      </c>
      <c r="B56" s="8">
        <v>111.29495209000001</v>
      </c>
      <c r="C56" s="8">
        <v>88.90549407</v>
      </c>
      <c r="D56" s="8">
        <v>117.01212523</v>
      </c>
      <c r="E56" s="12">
        <f t="shared" si="9"/>
        <v>317.21257139</v>
      </c>
      <c r="F56" s="59">
        <v>83.12217417</v>
      </c>
      <c r="G56" s="59">
        <v>188.38087335</v>
      </c>
      <c r="H56" s="59">
        <v>194.64520541</v>
      </c>
      <c r="I56" s="12">
        <f t="shared" si="10"/>
        <v>466.14825293</v>
      </c>
      <c r="J56" s="8">
        <v>285.93276569999995</v>
      </c>
      <c r="K56" s="8">
        <v>170.82365645000002</v>
      </c>
      <c r="L56" s="8">
        <v>80.04482797</v>
      </c>
      <c r="M56" s="12">
        <f t="shared" si="11"/>
        <v>536.80125012</v>
      </c>
      <c r="N56" s="8">
        <v>101.09345463000001</v>
      </c>
      <c r="O56" s="8">
        <v>119.19459361</v>
      </c>
      <c r="P56" s="8">
        <v>87.33140636</v>
      </c>
      <c r="Q56" s="12">
        <f t="shared" si="8"/>
        <v>307.61945460000004</v>
      </c>
    </row>
    <row r="57" spans="1:17" s="15" customFormat="1" ht="12.75">
      <c r="A57" s="29" t="s">
        <v>22</v>
      </c>
      <c r="B57" s="8">
        <v>857.56318569</v>
      </c>
      <c r="C57" s="8">
        <v>608.42250524</v>
      </c>
      <c r="D57" s="8">
        <v>443.9617505200003</v>
      </c>
      <c r="E57" s="12">
        <f t="shared" si="9"/>
        <v>1909.9474414500003</v>
      </c>
      <c r="F57" s="59">
        <v>724.2608005400001</v>
      </c>
      <c r="G57" s="59">
        <v>691.7773539000001</v>
      </c>
      <c r="H57" s="59">
        <v>531.6510169099997</v>
      </c>
      <c r="I57" s="12">
        <f t="shared" si="10"/>
        <v>1947.68917135</v>
      </c>
      <c r="J57" s="8">
        <v>872.73414526</v>
      </c>
      <c r="K57" s="8">
        <v>427.19802778999997</v>
      </c>
      <c r="L57" s="8">
        <v>650.21755163</v>
      </c>
      <c r="M57" s="12">
        <f t="shared" si="11"/>
        <v>1950.14972468</v>
      </c>
      <c r="N57" s="8">
        <v>796.3575702499999</v>
      </c>
      <c r="O57" s="8">
        <v>489.37368116999994</v>
      </c>
      <c r="P57" s="8">
        <v>840.2097654699999</v>
      </c>
      <c r="Q57" s="12">
        <f t="shared" si="8"/>
        <v>2125.9410168899994</v>
      </c>
    </row>
    <row r="58" spans="1:17" s="15" customFormat="1" ht="12.75">
      <c r="A58" s="29" t="s">
        <v>23</v>
      </c>
      <c r="B58" s="8">
        <v>1023.7171923399999</v>
      </c>
      <c r="C58" s="8">
        <v>1095.45766858</v>
      </c>
      <c r="D58" s="8">
        <v>1015.4518027699999</v>
      </c>
      <c r="E58" s="12">
        <f t="shared" si="9"/>
        <v>3134.62666369</v>
      </c>
      <c r="F58" s="59">
        <v>1217.2694437200003</v>
      </c>
      <c r="G58" s="59">
        <v>830.0815555999999</v>
      </c>
      <c r="H58" s="59">
        <v>768.5813855399999</v>
      </c>
      <c r="I58" s="12">
        <f t="shared" si="10"/>
        <v>2815.9323848599997</v>
      </c>
      <c r="J58" s="8">
        <v>816.2401690099998</v>
      </c>
      <c r="K58" s="8">
        <v>702.6675598100001</v>
      </c>
      <c r="L58" s="8">
        <v>728.4283289900002</v>
      </c>
      <c r="M58" s="12">
        <f t="shared" si="11"/>
        <v>2247.33605781</v>
      </c>
      <c r="N58" s="8">
        <v>731.9050944599999</v>
      </c>
      <c r="O58" s="8">
        <v>849.5670808399999</v>
      </c>
      <c r="P58" s="8">
        <v>756.11585185</v>
      </c>
      <c r="Q58" s="12">
        <f t="shared" si="8"/>
        <v>2337.58802715</v>
      </c>
    </row>
    <row r="59" spans="1:17" s="15" customFormat="1" ht="12.75">
      <c r="A59" s="29" t="s">
        <v>24</v>
      </c>
      <c r="B59" s="8">
        <v>1385.9975676499998</v>
      </c>
      <c r="C59" s="8">
        <v>1561.0298136600002</v>
      </c>
      <c r="D59" s="8">
        <v>1172.33537004</v>
      </c>
      <c r="E59" s="12">
        <f t="shared" si="9"/>
        <v>4119.3627513500005</v>
      </c>
      <c r="F59" s="59">
        <v>1172.3353700400003</v>
      </c>
      <c r="G59" s="59">
        <v>1202.38793688</v>
      </c>
      <c r="H59" s="59">
        <v>1406.59081602</v>
      </c>
      <c r="I59" s="12">
        <f t="shared" si="10"/>
        <v>3781.31412294</v>
      </c>
      <c r="J59" s="8">
        <v>1548.8105837099997</v>
      </c>
      <c r="K59" s="8">
        <v>1820.471189319999</v>
      </c>
      <c r="L59" s="8">
        <v>1811.7090524800003</v>
      </c>
      <c r="M59" s="12">
        <f t="shared" si="11"/>
        <v>5180.990825509999</v>
      </c>
      <c r="N59" s="8">
        <v>800.30362247</v>
      </c>
      <c r="O59" s="8">
        <v>524.90725056</v>
      </c>
      <c r="P59" s="8">
        <v>873.4826806599999</v>
      </c>
      <c r="Q59" s="12">
        <f t="shared" si="8"/>
        <v>2198.69355369</v>
      </c>
    </row>
    <row r="60" spans="1:17" s="15" customFormat="1" ht="12.75">
      <c r="A60" s="29" t="s">
        <v>25</v>
      </c>
      <c r="B60" s="8">
        <v>859.2772715199999</v>
      </c>
      <c r="C60" s="8">
        <v>2564.4221702300006</v>
      </c>
      <c r="D60" s="8">
        <v>1390.60016479</v>
      </c>
      <c r="E60" s="12">
        <f t="shared" si="9"/>
        <v>4814.29960654</v>
      </c>
      <c r="F60" s="59">
        <v>1265.26942667</v>
      </c>
      <c r="G60" s="59">
        <v>1512.3227458799997</v>
      </c>
      <c r="H60" s="59">
        <v>3196.3187526799998</v>
      </c>
      <c r="I60" s="12">
        <f t="shared" si="10"/>
        <v>5973.9109252299995</v>
      </c>
      <c r="J60" s="8">
        <v>1083.22603842</v>
      </c>
      <c r="K60" s="8">
        <v>898.58235497</v>
      </c>
      <c r="L60" s="8">
        <v>304.11856426</v>
      </c>
      <c r="M60" s="12">
        <f t="shared" si="11"/>
        <v>2285.9269576499996</v>
      </c>
      <c r="N60" s="8">
        <v>550.45597383</v>
      </c>
      <c r="O60" s="8">
        <v>261.19856984</v>
      </c>
      <c r="P60" s="8">
        <v>991.0950872999998</v>
      </c>
      <c r="Q60" s="12">
        <f t="shared" si="8"/>
        <v>1802.7496309699998</v>
      </c>
    </row>
    <row r="61" spans="1:17" s="15" customFormat="1" ht="12.75">
      <c r="A61" s="29" t="s">
        <v>26</v>
      </c>
      <c r="B61" s="8">
        <v>3294.4893407700006</v>
      </c>
      <c r="C61" s="8">
        <v>4444.430989930001</v>
      </c>
      <c r="D61" s="8">
        <v>3849.4795426899996</v>
      </c>
      <c r="E61" s="12">
        <f t="shared" si="9"/>
        <v>11588.39987339</v>
      </c>
      <c r="F61" s="59">
        <v>3494.89364097</v>
      </c>
      <c r="G61" s="59">
        <v>3463.86879563</v>
      </c>
      <c r="H61" s="59">
        <v>3541.3262032200005</v>
      </c>
      <c r="I61" s="12">
        <f t="shared" si="10"/>
        <v>10500.08863982</v>
      </c>
      <c r="J61" s="8">
        <v>3326.7352131999987</v>
      </c>
      <c r="K61" s="8">
        <v>3937.6285085800005</v>
      </c>
      <c r="L61" s="8">
        <v>3613.57572577</v>
      </c>
      <c r="M61" s="12">
        <f t="shared" si="11"/>
        <v>10877.93944755</v>
      </c>
      <c r="N61" s="8">
        <v>3541.1589112500005</v>
      </c>
      <c r="O61" s="8">
        <v>3609.7218670899997</v>
      </c>
      <c r="P61" s="8">
        <v>3415.5689523799997</v>
      </c>
      <c r="Q61" s="12">
        <f t="shared" si="8"/>
        <v>10566.44973072</v>
      </c>
    </row>
    <row r="62" spans="1:17" s="15" customFormat="1" ht="12.75">
      <c r="A62" s="29" t="s">
        <v>27</v>
      </c>
      <c r="B62" s="8">
        <v>351.33791851</v>
      </c>
      <c r="C62" s="8">
        <v>244.69321932000003</v>
      </c>
      <c r="D62" s="8">
        <v>303.82093389</v>
      </c>
      <c r="E62" s="12">
        <f t="shared" si="9"/>
        <v>899.85207172</v>
      </c>
      <c r="F62" s="59">
        <v>398.33573662999993</v>
      </c>
      <c r="G62" s="59">
        <v>276.0271421</v>
      </c>
      <c r="H62" s="59">
        <v>380.55852031</v>
      </c>
      <c r="I62" s="12">
        <f t="shared" si="10"/>
        <v>1054.9213990399999</v>
      </c>
      <c r="J62" s="8">
        <v>429.63752904999996</v>
      </c>
      <c r="K62" s="8">
        <v>441.1834247</v>
      </c>
      <c r="L62" s="8">
        <v>310.62823904</v>
      </c>
      <c r="M62" s="12">
        <f t="shared" si="11"/>
        <v>1181.4491927899999</v>
      </c>
      <c r="N62" s="8">
        <v>388.72331801999997</v>
      </c>
      <c r="O62" s="8">
        <v>494.07525745999993</v>
      </c>
      <c r="P62" s="8">
        <v>423.67419931</v>
      </c>
      <c r="Q62" s="12">
        <f t="shared" si="8"/>
        <v>1306.47277479</v>
      </c>
    </row>
    <row r="63" spans="1:17" s="15" customFormat="1" ht="12.75">
      <c r="A63" s="29" t="s">
        <v>28</v>
      </c>
      <c r="B63" s="8">
        <v>1035.8160688399998</v>
      </c>
      <c r="C63" s="8">
        <v>1160.28887446</v>
      </c>
      <c r="D63" s="8">
        <v>1051.9638511599999</v>
      </c>
      <c r="E63" s="12">
        <f t="shared" si="9"/>
        <v>3248.0687944599995</v>
      </c>
      <c r="F63" s="59">
        <v>1106.27519902</v>
      </c>
      <c r="G63" s="59">
        <v>379.85874321999995</v>
      </c>
      <c r="H63" s="59">
        <v>372.02757823</v>
      </c>
      <c r="I63" s="12">
        <f t="shared" si="10"/>
        <v>1858.16152047</v>
      </c>
      <c r="J63" s="8">
        <v>501.80080877000006</v>
      </c>
      <c r="K63" s="8">
        <v>365.11175511</v>
      </c>
      <c r="L63" s="8">
        <v>442.82431937000007</v>
      </c>
      <c r="M63" s="12">
        <f t="shared" si="11"/>
        <v>1309.7368832500001</v>
      </c>
      <c r="N63" s="8">
        <v>422.65972559999994</v>
      </c>
      <c r="O63" s="8">
        <v>332.74392291</v>
      </c>
      <c r="P63" s="8">
        <v>393.53176629999996</v>
      </c>
      <c r="Q63" s="12">
        <f t="shared" si="8"/>
        <v>1148.9354148099999</v>
      </c>
    </row>
    <row r="64" spans="1:17" s="15" customFormat="1" ht="12.75">
      <c r="A64" s="29" t="s">
        <v>29</v>
      </c>
      <c r="B64" s="8">
        <v>113.42974123</v>
      </c>
      <c r="C64" s="8">
        <v>132.4376906</v>
      </c>
      <c r="D64" s="8">
        <v>138.78246592999997</v>
      </c>
      <c r="E64" s="12">
        <f t="shared" si="9"/>
        <v>384.64989775999993</v>
      </c>
      <c r="F64" s="59">
        <v>140.00150271</v>
      </c>
      <c r="G64" s="59">
        <v>171.44559081</v>
      </c>
      <c r="H64" s="59">
        <v>169.71473906999998</v>
      </c>
      <c r="I64" s="12">
        <f t="shared" si="10"/>
        <v>481.16183259</v>
      </c>
      <c r="J64" s="8">
        <v>173.02082130000002</v>
      </c>
      <c r="K64" s="8">
        <v>234.83424426</v>
      </c>
      <c r="L64" s="8">
        <v>151.41400333</v>
      </c>
      <c r="M64" s="12">
        <f t="shared" si="11"/>
        <v>559.26906889</v>
      </c>
      <c r="N64" s="8">
        <v>180.59768730000002</v>
      </c>
      <c r="O64" s="8">
        <v>208.51178846</v>
      </c>
      <c r="P64" s="8">
        <v>126.43751863999998</v>
      </c>
      <c r="Q64" s="12">
        <f t="shared" si="8"/>
        <v>515.5469944</v>
      </c>
    </row>
    <row r="65" spans="1:17" s="15" customFormat="1" ht="12.75">
      <c r="A65" s="29" t="s">
        <v>30</v>
      </c>
      <c r="B65" s="8">
        <v>535.9584375899999</v>
      </c>
      <c r="C65" s="8">
        <v>1052.6742857699999</v>
      </c>
      <c r="D65" s="8">
        <v>385.01370428999996</v>
      </c>
      <c r="E65" s="12">
        <f t="shared" si="9"/>
        <v>1973.6464276499996</v>
      </c>
      <c r="F65" s="59">
        <v>680.7231281800001</v>
      </c>
      <c r="G65" s="59">
        <v>788.72987808</v>
      </c>
      <c r="H65" s="59">
        <v>1171.98827887</v>
      </c>
      <c r="I65" s="12">
        <f t="shared" si="10"/>
        <v>2641.4412851300003</v>
      </c>
      <c r="J65" s="8">
        <v>538.6427961400001</v>
      </c>
      <c r="K65" s="8">
        <v>814.80873702</v>
      </c>
      <c r="L65" s="8">
        <v>594.8390329100001</v>
      </c>
      <c r="M65" s="12">
        <f t="shared" si="11"/>
        <v>1948.2905660700003</v>
      </c>
      <c r="N65" s="8">
        <v>766.94981744</v>
      </c>
      <c r="O65" s="8">
        <v>756.50133878</v>
      </c>
      <c r="P65" s="8">
        <v>592.88345124</v>
      </c>
      <c r="Q65" s="12">
        <f t="shared" si="8"/>
        <v>2116.33460746</v>
      </c>
    </row>
    <row r="66" spans="1:17" s="15" customFormat="1" ht="12.75">
      <c r="A66" s="29" t="s">
        <v>31</v>
      </c>
      <c r="B66" s="8">
        <v>1547.3941789599999</v>
      </c>
      <c r="C66" s="8">
        <v>1482.93794024</v>
      </c>
      <c r="D66" s="8">
        <v>1720.5399434499998</v>
      </c>
      <c r="E66" s="12">
        <f t="shared" si="9"/>
        <v>4750.87206265</v>
      </c>
      <c r="F66" s="59">
        <v>1889.9558908000001</v>
      </c>
      <c r="G66" s="59">
        <v>1672.7243138199997</v>
      </c>
      <c r="H66" s="59">
        <v>1429.09025689</v>
      </c>
      <c r="I66" s="12">
        <f t="shared" si="10"/>
        <v>4991.77046151</v>
      </c>
      <c r="J66" s="8">
        <v>1526.290240913</v>
      </c>
      <c r="K66" s="8">
        <v>1401.66022775</v>
      </c>
      <c r="L66" s="8">
        <v>1433.4713473600002</v>
      </c>
      <c r="M66" s="12">
        <f t="shared" si="11"/>
        <v>4361.421816023</v>
      </c>
      <c r="N66" s="8">
        <v>1286.41013385</v>
      </c>
      <c r="O66" s="8">
        <v>1237.5637841300002</v>
      </c>
      <c r="P66" s="8">
        <v>1446.7810184400003</v>
      </c>
      <c r="Q66" s="12">
        <f t="shared" si="8"/>
        <v>3970.7549364200004</v>
      </c>
    </row>
    <row r="67" spans="1:17" s="15" customFormat="1" ht="12.75">
      <c r="A67" s="29" t="s">
        <v>32</v>
      </c>
      <c r="B67" s="8">
        <v>308.56841101</v>
      </c>
      <c r="C67" s="8">
        <v>349.83444901</v>
      </c>
      <c r="D67" s="8">
        <v>243.88314438</v>
      </c>
      <c r="E67" s="12">
        <f t="shared" si="9"/>
        <v>902.2860043999999</v>
      </c>
      <c r="F67" s="59">
        <v>321.45066442</v>
      </c>
      <c r="G67" s="59">
        <v>299.17177029</v>
      </c>
      <c r="H67" s="59">
        <v>312.8202185</v>
      </c>
      <c r="I67" s="12">
        <f t="shared" si="10"/>
        <v>933.44265321</v>
      </c>
      <c r="J67" s="8">
        <v>260.87108139000003</v>
      </c>
      <c r="K67" s="8">
        <v>215.72305024000002</v>
      </c>
      <c r="L67" s="8">
        <v>209.86692265</v>
      </c>
      <c r="M67" s="12">
        <f t="shared" si="11"/>
        <v>686.4610542800001</v>
      </c>
      <c r="N67" s="8">
        <v>179.28733743</v>
      </c>
      <c r="O67" s="8">
        <v>185.61371994</v>
      </c>
      <c r="P67" s="8">
        <v>177.91584830000002</v>
      </c>
      <c r="Q67" s="12">
        <f t="shared" si="8"/>
        <v>542.81690567</v>
      </c>
    </row>
    <row r="68" spans="1:17" s="15" customFormat="1" ht="12.75">
      <c r="A68" s="29" t="s">
        <v>33</v>
      </c>
      <c r="B68" s="8">
        <v>240.77230858999997</v>
      </c>
      <c r="C68" s="8">
        <v>489.94468115999996</v>
      </c>
      <c r="D68" s="8">
        <v>672.82434346</v>
      </c>
      <c r="E68" s="12">
        <f t="shared" si="9"/>
        <v>1403.54133321</v>
      </c>
      <c r="F68" s="59">
        <v>551.3073933400001</v>
      </c>
      <c r="G68" s="59">
        <v>688.58748279</v>
      </c>
      <c r="H68" s="59">
        <v>199.01790409999998</v>
      </c>
      <c r="I68" s="12">
        <f t="shared" si="10"/>
        <v>1438.91278023</v>
      </c>
      <c r="J68" s="8">
        <v>336.90100508000006</v>
      </c>
      <c r="K68" s="8">
        <v>305.63131108000005</v>
      </c>
      <c r="L68" s="8">
        <v>298.13986788</v>
      </c>
      <c r="M68" s="12">
        <f t="shared" si="11"/>
        <v>940.6721840400002</v>
      </c>
      <c r="N68" s="8">
        <v>80.27677731</v>
      </c>
      <c r="O68" s="8">
        <v>232.21173488</v>
      </c>
      <c r="P68" s="8">
        <v>289.60676725999997</v>
      </c>
      <c r="Q68" s="12">
        <f t="shared" si="8"/>
        <v>602.0952794499999</v>
      </c>
    </row>
    <row r="69" spans="1:17" s="15" customFormat="1" ht="12.75">
      <c r="A69" s="29" t="s">
        <v>251</v>
      </c>
      <c r="B69" s="8"/>
      <c r="C69" s="8"/>
      <c r="D69" s="8"/>
      <c r="E69" s="12"/>
      <c r="F69" s="59"/>
      <c r="G69" s="59">
        <v>3489.4008695970397</v>
      </c>
      <c r="H69" s="59">
        <v>3423.91702858</v>
      </c>
      <c r="I69" s="12">
        <f>SUM(F69:H69)</f>
        <v>6913.31789817704</v>
      </c>
      <c r="J69" s="8">
        <v>2879.7171731240005</v>
      </c>
      <c r="K69" s="8">
        <v>5652.569459789999</v>
      </c>
      <c r="L69" s="8">
        <v>3401.659256410002</v>
      </c>
      <c r="M69" s="12"/>
      <c r="N69" s="8">
        <v>4011.9666448800003</v>
      </c>
      <c r="O69" s="8">
        <v>3100.1884574099995</v>
      </c>
      <c r="P69" s="8">
        <v>2959.478174639999</v>
      </c>
      <c r="Q69" s="12"/>
    </row>
    <row r="70" spans="1:17" s="15" customFormat="1" ht="12.75">
      <c r="A70" s="34" t="s">
        <v>253</v>
      </c>
      <c r="B70" s="8"/>
      <c r="C70" s="8"/>
      <c r="D70" s="8"/>
      <c r="E70" s="12"/>
      <c r="F70" s="59"/>
      <c r="G70" s="59">
        <v>377.78585805999995</v>
      </c>
      <c r="H70" s="59">
        <v>572.3281475800001</v>
      </c>
      <c r="I70" s="12">
        <f t="shared" si="10"/>
        <v>950.11400564</v>
      </c>
      <c r="J70" s="8">
        <v>2238.5787393499995</v>
      </c>
      <c r="K70" s="8">
        <v>1779.08769338</v>
      </c>
      <c r="L70" s="8">
        <v>1822.3636857800002</v>
      </c>
      <c r="M70" s="12"/>
      <c r="N70" s="8">
        <v>2222.68791164</v>
      </c>
      <c r="O70" s="8">
        <v>2680.80549036</v>
      </c>
      <c r="P70" s="8">
        <v>2700.6891197399996</v>
      </c>
      <c r="Q70" s="12"/>
    </row>
    <row r="71" spans="1:17" s="15" customFormat="1" ht="12.75">
      <c r="A71" s="34" t="s">
        <v>252</v>
      </c>
      <c r="B71" s="8"/>
      <c r="C71" s="8"/>
      <c r="D71" s="8"/>
      <c r="E71" s="12"/>
      <c r="F71" s="59"/>
      <c r="G71" s="59">
        <v>629.5953632400001</v>
      </c>
      <c r="H71" s="59">
        <v>610.3453101599999</v>
      </c>
      <c r="I71" s="12">
        <f t="shared" si="10"/>
        <v>1239.9406734</v>
      </c>
      <c r="J71" s="8">
        <v>1236.20850474</v>
      </c>
      <c r="K71" s="8">
        <v>275.22606354</v>
      </c>
      <c r="L71" s="8">
        <v>396.40899924</v>
      </c>
      <c r="M71" s="12"/>
      <c r="N71" s="8">
        <v>569.45019441</v>
      </c>
      <c r="O71" s="8">
        <v>329.17466978000004</v>
      </c>
      <c r="P71" s="8">
        <v>316.87202977000004</v>
      </c>
      <c r="Q71" s="12"/>
    </row>
    <row r="72" spans="1:17" s="15" customFormat="1" ht="12.75">
      <c r="A72" s="34" t="s">
        <v>254</v>
      </c>
      <c r="B72" s="8"/>
      <c r="C72" s="8"/>
      <c r="D72" s="8"/>
      <c r="E72" s="12"/>
      <c r="F72" s="59"/>
      <c r="G72" s="59">
        <v>99.22505317</v>
      </c>
      <c r="H72" s="59">
        <v>119.26565957</v>
      </c>
      <c r="I72" s="12">
        <f t="shared" si="10"/>
        <v>218.49071274</v>
      </c>
      <c r="J72" s="8">
        <v>128.80922812</v>
      </c>
      <c r="K72" s="8">
        <v>38.95358055</v>
      </c>
      <c r="L72" s="8">
        <v>46.328961039999996</v>
      </c>
      <c r="M72" s="12"/>
      <c r="N72" s="8">
        <v>25.073020049999997</v>
      </c>
      <c r="O72" s="8">
        <v>33.22380582</v>
      </c>
      <c r="P72" s="8">
        <v>34.1676729</v>
      </c>
      <c r="Q72" s="12"/>
    </row>
    <row r="73" spans="1:17" s="15" customFormat="1" ht="12.75">
      <c r="A73" s="34" t="s">
        <v>255</v>
      </c>
      <c r="B73" s="8"/>
      <c r="C73" s="8"/>
      <c r="D73" s="8"/>
      <c r="E73" s="12"/>
      <c r="F73" s="59"/>
      <c r="G73" s="59">
        <v>188.77276953</v>
      </c>
      <c r="H73" s="59">
        <v>225.75046855999997</v>
      </c>
      <c r="I73" s="12">
        <f t="shared" si="10"/>
        <v>414.52323808999995</v>
      </c>
      <c r="J73" s="8">
        <v>498.54973036999996</v>
      </c>
      <c r="K73" s="8">
        <v>490.8707185700001</v>
      </c>
      <c r="L73" s="8">
        <v>492.39072047</v>
      </c>
      <c r="M73" s="12"/>
      <c r="N73" s="8">
        <v>224.39800676</v>
      </c>
      <c r="O73" s="8">
        <v>210.66354424</v>
      </c>
      <c r="P73" s="8">
        <v>315.96357567</v>
      </c>
      <c r="Q73" s="12"/>
    </row>
    <row r="74" spans="1:17" s="15" customFormat="1" ht="12.75">
      <c r="A74" s="34" t="s">
        <v>257</v>
      </c>
      <c r="B74" s="8"/>
      <c r="C74" s="8"/>
      <c r="D74" s="8"/>
      <c r="E74" s="12"/>
      <c r="F74" s="59"/>
      <c r="G74" s="59">
        <v>66.90997622</v>
      </c>
      <c r="H74" s="59">
        <v>38.41213133</v>
      </c>
      <c r="I74" s="12">
        <f t="shared" si="10"/>
        <v>105.32210755</v>
      </c>
      <c r="J74" s="8">
        <v>48.09726454</v>
      </c>
      <c r="K74" s="8">
        <v>32.09876891</v>
      </c>
      <c r="L74" s="8">
        <v>103.63502628</v>
      </c>
      <c r="M74" s="12"/>
      <c r="N74" s="8">
        <v>56.040737699999994</v>
      </c>
      <c r="O74" s="8">
        <v>48.9227416</v>
      </c>
      <c r="P74" s="8">
        <v>118.11469027</v>
      </c>
      <c r="Q74" s="12"/>
    </row>
    <row r="75" spans="1:17" s="15" customFormat="1" ht="12.75">
      <c r="A75" s="34" t="s">
        <v>256</v>
      </c>
      <c r="B75" s="8"/>
      <c r="C75" s="8"/>
      <c r="D75" s="8"/>
      <c r="E75" s="12"/>
      <c r="F75" s="59"/>
      <c r="G75" s="59">
        <v>357.75104870000007</v>
      </c>
      <c r="H75" s="59">
        <v>513.1734037299999</v>
      </c>
      <c r="I75" s="12">
        <f t="shared" si="10"/>
        <v>870.92445243</v>
      </c>
      <c r="J75" s="8">
        <v>435.95967304000004</v>
      </c>
      <c r="K75" s="8">
        <v>268.81410834</v>
      </c>
      <c r="L75" s="8">
        <v>270.98506236000003</v>
      </c>
      <c r="M75" s="12"/>
      <c r="N75" s="8">
        <v>275.09957676</v>
      </c>
      <c r="O75" s="8">
        <v>268.37775717</v>
      </c>
      <c r="P75" s="8">
        <v>267.35927805</v>
      </c>
      <c r="Q75" s="12"/>
    </row>
    <row r="76" spans="1:17" s="15" customFormat="1" ht="12.75">
      <c r="A76" s="17" t="s">
        <v>268</v>
      </c>
      <c r="B76" s="17">
        <f aca="true" t="shared" si="12" ref="B76:Q76">SUM(B46:B75)</f>
        <v>82909.00523197999</v>
      </c>
      <c r="C76" s="17">
        <f t="shared" si="12"/>
        <v>92901.75766747001</v>
      </c>
      <c r="D76" s="17">
        <f t="shared" si="12"/>
        <v>89732.16815229</v>
      </c>
      <c r="E76" s="17">
        <f t="shared" si="12"/>
        <v>265542.9310517401</v>
      </c>
      <c r="F76" s="17">
        <f t="shared" si="12"/>
        <v>102662.77033483003</v>
      </c>
      <c r="G76" s="17">
        <f t="shared" si="12"/>
        <v>103117.27636264644</v>
      </c>
      <c r="H76" s="17">
        <f t="shared" si="12"/>
        <v>157064.50438229003</v>
      </c>
      <c r="I76" s="17">
        <f t="shared" si="12"/>
        <v>362844.5510797663</v>
      </c>
      <c r="J76" s="17">
        <f t="shared" si="12"/>
        <v>115377.83089385196</v>
      </c>
      <c r="K76" s="17">
        <f t="shared" si="12"/>
        <v>102043.23541142</v>
      </c>
      <c r="L76" s="17">
        <f t="shared" si="12"/>
        <v>98820.49949997145</v>
      </c>
      <c r="M76" s="17">
        <f t="shared" si="12"/>
        <v>293704.25338729954</v>
      </c>
      <c r="N76" s="17">
        <f t="shared" si="12"/>
        <v>96350.96584063002</v>
      </c>
      <c r="O76" s="17">
        <f t="shared" si="12"/>
        <v>96985.49703099999</v>
      </c>
      <c r="P76" s="17">
        <f t="shared" si="12"/>
        <v>88503.18576629303</v>
      </c>
      <c r="Q76" s="17">
        <f t="shared" si="12"/>
        <v>261070.93153830303</v>
      </c>
    </row>
    <row r="77" spans="1:17" s="15" customFormat="1" ht="12.75">
      <c r="A77" s="29" t="s">
        <v>69</v>
      </c>
      <c r="B77" s="8"/>
      <c r="C77" s="8"/>
      <c r="D77" s="8"/>
      <c r="E77" s="12">
        <f t="shared" si="9"/>
        <v>0</v>
      </c>
      <c r="F77" s="59"/>
      <c r="G77" s="59">
        <v>16120.82</v>
      </c>
      <c r="H77" s="59"/>
      <c r="I77" s="12">
        <f>SUM(F77:H77)</f>
        <v>16120.82</v>
      </c>
      <c r="J77" s="8"/>
      <c r="K77" s="8"/>
      <c r="L77" s="8"/>
      <c r="M77" s="12">
        <f>SUM(J77:L77)</f>
        <v>0</v>
      </c>
      <c r="N77" s="8"/>
      <c r="O77" s="8"/>
      <c r="P77" s="8"/>
      <c r="Q77" s="12">
        <f>SUM(N77:P77)</f>
        <v>0</v>
      </c>
    </row>
    <row r="78" spans="1:17" s="15" customFormat="1" ht="12.75">
      <c r="A78" s="51" t="s">
        <v>218</v>
      </c>
      <c r="B78" s="8"/>
      <c r="C78" s="8"/>
      <c r="D78" s="8"/>
      <c r="E78" s="12">
        <f t="shared" si="9"/>
        <v>0</v>
      </c>
      <c r="F78" s="29"/>
      <c r="G78" s="29"/>
      <c r="H78" s="29"/>
      <c r="I78" s="12">
        <f>SUM(F78:H78)</f>
        <v>0</v>
      </c>
      <c r="J78" s="29"/>
      <c r="K78" s="29"/>
      <c r="L78" s="8"/>
      <c r="M78" s="12">
        <f>SUM(J78:L78)</f>
        <v>0</v>
      </c>
      <c r="N78" s="8"/>
      <c r="O78" s="8"/>
      <c r="P78" s="8"/>
      <c r="Q78" s="12">
        <f>SUM(N78:P78)</f>
        <v>0</v>
      </c>
    </row>
    <row r="79" spans="1:17" s="15" customFormat="1" ht="12.75">
      <c r="A79" s="29" t="s">
        <v>206</v>
      </c>
      <c r="B79" s="8"/>
      <c r="C79" s="8"/>
      <c r="D79" s="8"/>
      <c r="E79" s="12">
        <f t="shared" si="9"/>
        <v>0</v>
      </c>
      <c r="F79" s="29"/>
      <c r="G79" s="29"/>
      <c r="H79" s="29"/>
      <c r="I79" s="12">
        <f>SUM(F79:H79)</f>
        <v>0</v>
      </c>
      <c r="J79" s="8"/>
      <c r="K79" s="29"/>
      <c r="L79" s="29"/>
      <c r="M79" s="12">
        <f>SUM(J79:L79)</f>
        <v>0</v>
      </c>
      <c r="N79" s="29"/>
      <c r="O79" s="29"/>
      <c r="P79" s="29"/>
      <c r="Q79" s="12">
        <f>SUM(N79:P79)</f>
        <v>0</v>
      </c>
    </row>
    <row r="80" spans="1:17" s="15" customFormat="1" ht="12.75">
      <c r="A80" s="29" t="s">
        <v>75</v>
      </c>
      <c r="B80" s="8"/>
      <c r="C80" s="8"/>
      <c r="D80" s="8">
        <v>0</v>
      </c>
      <c r="E80" s="12">
        <f t="shared" si="9"/>
        <v>0</v>
      </c>
      <c r="F80" s="29"/>
      <c r="G80" s="29"/>
      <c r="H80" s="29"/>
      <c r="I80" s="12">
        <f>SUM(F80:H80)</f>
        <v>0</v>
      </c>
      <c r="J80" s="29"/>
      <c r="K80" s="29"/>
      <c r="L80" s="29"/>
      <c r="M80" s="12"/>
      <c r="N80" s="29"/>
      <c r="O80" s="29"/>
      <c r="P80" s="29"/>
      <c r="Q80" s="12"/>
    </row>
    <row r="81" spans="1:17" s="15" customFormat="1" ht="12.75">
      <c r="A81" s="17" t="s">
        <v>267</v>
      </c>
      <c r="B81" s="17">
        <f aca="true" t="shared" si="13" ref="B81:Q81">B76-B77-B79+B80+B78</f>
        <v>82909.00523197999</v>
      </c>
      <c r="C81" s="17">
        <f t="shared" si="13"/>
        <v>92901.75766747001</v>
      </c>
      <c r="D81" s="17">
        <f t="shared" si="13"/>
        <v>89732.16815229</v>
      </c>
      <c r="E81" s="17">
        <f t="shared" si="13"/>
        <v>265542.9310517401</v>
      </c>
      <c r="F81" s="17">
        <f t="shared" si="13"/>
        <v>102662.77033483003</v>
      </c>
      <c r="G81" s="17">
        <f t="shared" si="13"/>
        <v>86996.45636264645</v>
      </c>
      <c r="H81" s="17">
        <f t="shared" si="13"/>
        <v>157064.50438229003</v>
      </c>
      <c r="I81" s="17">
        <f t="shared" si="13"/>
        <v>346723.7310797663</v>
      </c>
      <c r="J81" s="17">
        <f t="shared" si="13"/>
        <v>115377.83089385196</v>
      </c>
      <c r="K81" s="17">
        <f t="shared" si="13"/>
        <v>102043.23541142</v>
      </c>
      <c r="L81" s="17">
        <f t="shared" si="13"/>
        <v>98820.49949997145</v>
      </c>
      <c r="M81" s="17">
        <f t="shared" si="13"/>
        <v>293704.25338729954</v>
      </c>
      <c r="N81" s="17">
        <f t="shared" si="13"/>
        <v>96350.96584063002</v>
      </c>
      <c r="O81" s="17">
        <f t="shared" si="13"/>
        <v>96985.49703099999</v>
      </c>
      <c r="P81" s="17">
        <f t="shared" si="13"/>
        <v>88503.18576629303</v>
      </c>
      <c r="Q81" s="17">
        <f t="shared" si="13"/>
        <v>261070.93153830303</v>
      </c>
    </row>
    <row r="82" spans="1:16" s="15" customFormat="1" ht="14.25">
      <c r="A82" s="4" t="s">
        <v>59</v>
      </c>
      <c r="B82" s="43"/>
      <c r="C82" s="43"/>
      <c r="D82" s="43"/>
      <c r="E82" s="43"/>
      <c r="G82" s="82"/>
      <c r="L82" s="43"/>
      <c r="N82" s="43"/>
      <c r="O82" s="43"/>
      <c r="P82" s="43"/>
    </row>
    <row r="83" spans="1:16" ht="12.75">
      <c r="A83" s="2"/>
      <c r="H83" s="81"/>
      <c r="K83" s="7"/>
      <c r="L83" s="7"/>
      <c r="N83" s="7"/>
      <c r="O83" s="7"/>
      <c r="P83" s="7"/>
    </row>
    <row r="84" spans="1:5" ht="15.75">
      <c r="A84" s="3" t="s">
        <v>79</v>
      </c>
      <c r="B84" s="46" t="s">
        <v>65</v>
      </c>
      <c r="C84" s="46"/>
      <c r="D84" s="46"/>
      <c r="E84" s="46"/>
    </row>
    <row r="85" spans="1:17" ht="12.75">
      <c r="A85" s="147" t="s">
        <v>54</v>
      </c>
      <c r="B85" s="140" t="str">
        <f>B2</f>
        <v>1st Quarter 2017/18</v>
      </c>
      <c r="C85" s="140"/>
      <c r="D85" s="140"/>
      <c r="E85" s="140"/>
      <c r="F85" s="140" t="str">
        <f>F2</f>
        <v>2nd Quarter 2017/18</v>
      </c>
      <c r="G85" s="140"/>
      <c r="H85" s="140"/>
      <c r="I85" s="140"/>
      <c r="J85" s="136" t="str">
        <f>J2</f>
        <v>3nd Quarter 2017/18</v>
      </c>
      <c r="K85" s="137"/>
      <c r="L85" s="137"/>
      <c r="M85" s="138"/>
      <c r="N85" s="136" t="str">
        <f aca="true" t="shared" si="14" ref="N85:P86">N2</f>
        <v>4th Quarter 2017/18</v>
      </c>
      <c r="O85" s="137" t="str">
        <f t="shared" si="14"/>
        <v>4th Quarter 2015/16</v>
      </c>
      <c r="P85" s="137" t="str">
        <f t="shared" si="14"/>
        <v>4th Quarter 2015/16</v>
      </c>
      <c r="Q85" s="138"/>
    </row>
    <row r="86" spans="1:17" ht="12.75">
      <c r="A86" s="148"/>
      <c r="B86" s="22" t="s">
        <v>47</v>
      </c>
      <c r="C86" s="22" t="s">
        <v>48</v>
      </c>
      <c r="D86" s="22" t="s">
        <v>49</v>
      </c>
      <c r="E86" s="22" t="s">
        <v>63</v>
      </c>
      <c r="F86" s="32" t="s">
        <v>233</v>
      </c>
      <c r="G86" s="32" t="s">
        <v>234</v>
      </c>
      <c r="H86" s="32" t="s">
        <v>235</v>
      </c>
      <c r="I86" s="32" t="s">
        <v>63</v>
      </c>
      <c r="J86" s="32" t="s">
        <v>237</v>
      </c>
      <c r="K86" s="32" t="s">
        <v>238</v>
      </c>
      <c r="L86" s="32" t="s">
        <v>239</v>
      </c>
      <c r="M86" s="32" t="s">
        <v>63</v>
      </c>
      <c r="N86" s="32" t="str">
        <f t="shared" si="14"/>
        <v>April</v>
      </c>
      <c r="O86" s="32" t="str">
        <f t="shared" si="14"/>
        <v>May</v>
      </c>
      <c r="P86" s="32" t="str">
        <f t="shared" si="14"/>
        <v>June</v>
      </c>
      <c r="Q86" s="32" t="s">
        <v>63</v>
      </c>
    </row>
    <row r="87" spans="1:17" ht="12.75">
      <c r="A87" s="29" t="s">
        <v>43</v>
      </c>
      <c r="B87" s="25">
        <v>374047.05235819996</v>
      </c>
      <c r="C87" s="41">
        <v>508202.40604701004</v>
      </c>
      <c r="D87" s="8">
        <v>412014.96960168</v>
      </c>
      <c r="E87" s="12">
        <f>SUM(B87:D87)</f>
        <v>1294264.42800689</v>
      </c>
      <c r="F87" s="58">
        <v>500650.80917704996</v>
      </c>
      <c r="G87" s="58">
        <v>475719.58470244997</v>
      </c>
      <c r="H87" s="58">
        <v>468166.17317448003</v>
      </c>
      <c r="I87" s="12">
        <f>SUM(F87:H87)</f>
        <v>1444536.56705398</v>
      </c>
      <c r="J87" s="124">
        <v>440987.93710633</v>
      </c>
      <c r="K87" s="36">
        <v>444236.12334545</v>
      </c>
      <c r="L87" s="36">
        <v>444927.15838808997</v>
      </c>
      <c r="M87" s="12">
        <f>SUM(J87:L87)</f>
        <v>1330151.2188398698</v>
      </c>
      <c r="N87" s="36">
        <v>385381.80912757997</v>
      </c>
      <c r="O87" s="36">
        <v>463684.8499987</v>
      </c>
      <c r="P87" s="36">
        <v>498260.79355696007</v>
      </c>
      <c r="Q87" s="12">
        <f aca="true" t="shared" si="15" ref="Q87:Q108">SUM(N87:P87)</f>
        <v>1347327.4526832402</v>
      </c>
    </row>
    <row r="88" spans="1:17" s="15" customFormat="1" ht="12.75">
      <c r="A88" s="29" t="s">
        <v>44</v>
      </c>
      <c r="B88" s="25">
        <v>15107.621430379999</v>
      </c>
      <c r="C88" s="41">
        <v>14415.39261878</v>
      </c>
      <c r="D88" s="8">
        <v>12906.21720437</v>
      </c>
      <c r="E88" s="12">
        <f aca="true" t="shared" si="16" ref="E88:E119">SUM(B88:D88)</f>
        <v>42429.23125353</v>
      </c>
      <c r="F88" s="59">
        <v>13274.36291136</v>
      </c>
      <c r="G88" s="59">
        <v>13013.81749894</v>
      </c>
      <c r="H88" s="59">
        <v>10818.028884880001</v>
      </c>
      <c r="I88" s="12">
        <f aca="true" t="shared" si="17" ref="I88:I114">SUM(F88:H88)</f>
        <v>37106.20929518</v>
      </c>
      <c r="J88" s="125">
        <v>13234.197446834598</v>
      </c>
      <c r="K88" s="8">
        <v>14832.1226045671</v>
      </c>
      <c r="L88" s="8">
        <v>12263.621381150002</v>
      </c>
      <c r="M88" s="12">
        <f aca="true" t="shared" si="18" ref="M88:M108">SUM(J88:L88)</f>
        <v>40329.9414325517</v>
      </c>
      <c r="N88" s="8">
        <v>15137.38998932</v>
      </c>
      <c r="O88" s="8">
        <v>15133.69110141</v>
      </c>
      <c r="P88" s="8">
        <v>14330.64799531</v>
      </c>
      <c r="Q88" s="12">
        <f t="shared" si="15"/>
        <v>44601.72908604</v>
      </c>
    </row>
    <row r="89" spans="1:17" s="15" customFormat="1" ht="12.75">
      <c r="A89" s="29" t="s">
        <v>14</v>
      </c>
      <c r="B89" s="25">
        <v>6584.46332353</v>
      </c>
      <c r="C89" s="41">
        <v>5698.01690305</v>
      </c>
      <c r="D89" s="8">
        <v>6156.80121084</v>
      </c>
      <c r="E89" s="12">
        <f t="shared" si="16"/>
        <v>18439.28143742</v>
      </c>
      <c r="F89" s="59">
        <v>5299.498972459999</v>
      </c>
      <c r="G89" s="59">
        <v>7991.9150508699995</v>
      </c>
      <c r="H89" s="59">
        <v>4929.44989553</v>
      </c>
      <c r="I89" s="12">
        <f t="shared" si="17"/>
        <v>18220.86391886</v>
      </c>
      <c r="J89" s="126">
        <v>4134.58208461</v>
      </c>
      <c r="K89" s="8">
        <v>5734.739595216301</v>
      </c>
      <c r="L89" s="8">
        <v>7168.45175744</v>
      </c>
      <c r="M89" s="12">
        <f t="shared" si="18"/>
        <v>17037.7734372663</v>
      </c>
      <c r="N89" s="8">
        <v>6689.041465509999</v>
      </c>
      <c r="O89" s="8">
        <v>6884.596106610001</v>
      </c>
      <c r="P89" s="8">
        <v>6607.951204310001</v>
      </c>
      <c r="Q89" s="12">
        <f t="shared" si="15"/>
        <v>20181.588776430002</v>
      </c>
    </row>
    <row r="90" spans="1:17" s="15" customFormat="1" ht="12.75">
      <c r="A90" s="29" t="s">
        <v>15</v>
      </c>
      <c r="B90" s="25">
        <v>1034.23080658</v>
      </c>
      <c r="C90" s="41">
        <v>1351.6521818200001</v>
      </c>
      <c r="D90" s="8">
        <v>1249.8424</v>
      </c>
      <c r="E90" s="12">
        <f t="shared" si="16"/>
        <v>3635.7253884</v>
      </c>
      <c r="F90" s="59">
        <v>965.057</v>
      </c>
      <c r="G90" s="59">
        <v>831.76737605</v>
      </c>
      <c r="H90" s="59">
        <v>971.49855363</v>
      </c>
      <c r="I90" s="12">
        <f t="shared" si="17"/>
        <v>2768.32292968</v>
      </c>
      <c r="J90" s="36">
        <v>1319.1656140999999</v>
      </c>
      <c r="K90" s="8">
        <v>1220.83483635</v>
      </c>
      <c r="L90" s="8">
        <v>0</v>
      </c>
      <c r="M90" s="12">
        <f t="shared" si="18"/>
        <v>2540.00045045</v>
      </c>
      <c r="N90" s="8">
        <v>1126.50240926</v>
      </c>
      <c r="O90" s="8">
        <v>1330.34986596</v>
      </c>
      <c r="P90" s="8">
        <v>1131.4982526800002</v>
      </c>
      <c r="Q90" s="12">
        <f t="shared" si="15"/>
        <v>3588.3505279</v>
      </c>
    </row>
    <row r="91" spans="1:17" s="15" customFormat="1" ht="12.75">
      <c r="A91" s="29" t="s">
        <v>16</v>
      </c>
      <c r="B91" s="25">
        <v>86.57300895</v>
      </c>
      <c r="C91" s="41">
        <v>1.5731639</v>
      </c>
      <c r="D91" s="8">
        <v>21.0002248</v>
      </c>
      <c r="E91" s="12">
        <f t="shared" si="16"/>
        <v>109.14639765</v>
      </c>
      <c r="F91" s="59">
        <v>1.54382005</v>
      </c>
      <c r="G91" s="59">
        <v>11.10052458</v>
      </c>
      <c r="H91" s="59">
        <v>3.3818604</v>
      </c>
      <c r="I91" s="12">
        <f t="shared" si="17"/>
        <v>16.02620503</v>
      </c>
      <c r="J91" s="125">
        <v>34.99035784</v>
      </c>
      <c r="K91" s="8">
        <v>1.37720548</v>
      </c>
      <c r="L91" s="8">
        <v>65.45568225</v>
      </c>
      <c r="M91" s="12">
        <f t="shared" si="18"/>
        <v>101.82324557</v>
      </c>
      <c r="N91" s="8">
        <v>0</v>
      </c>
      <c r="O91" s="8">
        <v>2.4132928700000003</v>
      </c>
      <c r="P91" s="8">
        <v>8.796425</v>
      </c>
      <c r="Q91" s="12">
        <f t="shared" si="15"/>
        <v>11.209717869999999</v>
      </c>
    </row>
    <row r="92" spans="1:17" s="15" customFormat="1" ht="12.75">
      <c r="A92" s="29" t="s">
        <v>17</v>
      </c>
      <c r="B92" s="25">
        <v>26.19189565</v>
      </c>
      <c r="C92" s="41">
        <v>19.48018923</v>
      </c>
      <c r="D92" s="8">
        <v>13.574235199999999</v>
      </c>
      <c r="E92" s="12">
        <f t="shared" si="16"/>
        <v>59.24632008</v>
      </c>
      <c r="F92" s="59">
        <v>58.8332553</v>
      </c>
      <c r="G92" s="59">
        <v>12.403782</v>
      </c>
      <c r="H92" s="59">
        <v>3.74809545</v>
      </c>
      <c r="I92" s="12">
        <f t="shared" si="17"/>
        <v>74.98513274999999</v>
      </c>
      <c r="J92" s="36">
        <v>2.984686</v>
      </c>
      <c r="K92" s="8">
        <v>6.57479795</v>
      </c>
      <c r="L92" s="8">
        <v>4.15117235</v>
      </c>
      <c r="M92" s="12">
        <f t="shared" si="18"/>
        <v>13.7106563</v>
      </c>
      <c r="N92" s="8">
        <v>12.7862044</v>
      </c>
      <c r="O92" s="8">
        <v>31.37792975</v>
      </c>
      <c r="P92" s="8">
        <v>2.74160565</v>
      </c>
      <c r="Q92" s="12">
        <f t="shared" si="15"/>
        <v>46.9057398</v>
      </c>
    </row>
    <row r="93" spans="1:17" s="15" customFormat="1" ht="12.75">
      <c r="A93" s="29" t="s">
        <v>18</v>
      </c>
      <c r="B93" s="25">
        <v>1724.2179795800002</v>
      </c>
      <c r="C93" s="41">
        <v>1779.94500045</v>
      </c>
      <c r="D93" s="8">
        <v>1714.3488310300002</v>
      </c>
      <c r="E93" s="12">
        <f t="shared" si="16"/>
        <v>5218.511811060001</v>
      </c>
      <c r="F93" s="59">
        <v>1609.8195606400002</v>
      </c>
      <c r="G93" s="59">
        <v>1848.4340839679999</v>
      </c>
      <c r="H93" s="59">
        <v>1342.37956581</v>
      </c>
      <c r="I93" s="12">
        <f t="shared" si="17"/>
        <v>4800.633210418</v>
      </c>
      <c r="J93" s="36">
        <v>995.18886805</v>
      </c>
      <c r="K93" s="8">
        <v>1648.8715398499999</v>
      </c>
      <c r="L93" s="8">
        <v>1799.0040951100004</v>
      </c>
      <c r="M93" s="12">
        <f t="shared" si="18"/>
        <v>4443.06450301</v>
      </c>
      <c r="N93" s="8">
        <v>1308.8649163399998</v>
      </c>
      <c r="O93" s="8">
        <v>1803.1195489099998</v>
      </c>
      <c r="P93" s="8">
        <v>1661.5026819800003</v>
      </c>
      <c r="Q93" s="12">
        <f t="shared" si="15"/>
        <v>4773.48714723</v>
      </c>
    </row>
    <row r="94" spans="1:17" s="15" customFormat="1" ht="12.75">
      <c r="A94" s="29" t="s">
        <v>19</v>
      </c>
      <c r="B94" s="25">
        <v>166.81551591</v>
      </c>
      <c r="C94" s="41">
        <v>92.97077146</v>
      </c>
      <c r="D94" s="8">
        <v>14.154533709999999</v>
      </c>
      <c r="E94" s="12">
        <f t="shared" si="16"/>
        <v>273.94082108</v>
      </c>
      <c r="F94" s="59">
        <v>22.3390771</v>
      </c>
      <c r="G94" s="59">
        <v>46.42141771</v>
      </c>
      <c r="H94" s="59">
        <v>2.51477665</v>
      </c>
      <c r="I94" s="12">
        <f t="shared" si="17"/>
        <v>71.27527146</v>
      </c>
      <c r="J94" s="125">
        <v>705.2171933000001</v>
      </c>
      <c r="K94" s="8">
        <v>27.868812271</v>
      </c>
      <c r="L94" s="8">
        <v>217.965051097</v>
      </c>
      <c r="M94" s="12">
        <f t="shared" si="18"/>
        <v>951.0510566680001</v>
      </c>
      <c r="N94" s="8">
        <v>97.04101714799998</v>
      </c>
      <c r="O94" s="8">
        <v>287.16982663</v>
      </c>
      <c r="P94" s="8">
        <v>301.041556597</v>
      </c>
      <c r="Q94" s="12">
        <f t="shared" si="15"/>
        <v>685.252400375</v>
      </c>
    </row>
    <row r="95" spans="1:17" s="15" customFormat="1" ht="12.75">
      <c r="A95" s="29" t="s">
        <v>20</v>
      </c>
      <c r="B95" s="25">
        <v>5497.15867517</v>
      </c>
      <c r="C95" s="41">
        <v>4992.897277519101</v>
      </c>
      <c r="D95" s="8">
        <v>6289.89593145</v>
      </c>
      <c r="E95" s="12">
        <f t="shared" si="16"/>
        <v>16779.9518841391</v>
      </c>
      <c r="F95" s="59">
        <v>6306.757734440001</v>
      </c>
      <c r="G95" s="59">
        <v>5951.187722320001</v>
      </c>
      <c r="H95" s="59">
        <v>6246.6624558</v>
      </c>
      <c r="I95" s="12">
        <f t="shared" si="17"/>
        <v>18504.60791256</v>
      </c>
      <c r="J95" s="36">
        <v>7913.223832889999</v>
      </c>
      <c r="K95" s="8">
        <v>5838.369705349999</v>
      </c>
      <c r="L95" s="8">
        <v>8073.547680070001</v>
      </c>
      <c r="M95" s="12">
        <f t="shared" si="18"/>
        <v>21825.14121831</v>
      </c>
      <c r="N95" s="8">
        <v>5684.80560194</v>
      </c>
      <c r="O95" s="8">
        <v>7981.69818408</v>
      </c>
      <c r="P95" s="8">
        <v>7776.74600476</v>
      </c>
      <c r="Q95" s="12">
        <f t="shared" si="15"/>
        <v>21443.24979078</v>
      </c>
    </row>
    <row r="96" spans="1:17" s="15" customFormat="1" ht="12.75">
      <c r="A96" s="29" t="s">
        <v>21</v>
      </c>
      <c r="B96" s="25">
        <v>4.88462391</v>
      </c>
      <c r="C96" s="41">
        <v>4.88462315</v>
      </c>
      <c r="D96" s="8">
        <v>3.0261649400000006</v>
      </c>
      <c r="E96" s="12">
        <f t="shared" si="16"/>
        <v>12.795412000000002</v>
      </c>
      <c r="F96" s="59">
        <v>5.71140274</v>
      </c>
      <c r="G96" s="59">
        <v>21.716312</v>
      </c>
      <c r="H96" s="59">
        <v>11.555021</v>
      </c>
      <c r="I96" s="12">
        <f t="shared" si="17"/>
        <v>38.982735739999995</v>
      </c>
      <c r="J96" s="36">
        <v>0</v>
      </c>
      <c r="K96" s="8">
        <v>15.86449675</v>
      </c>
      <c r="L96" s="8">
        <v>3.318857</v>
      </c>
      <c r="M96" s="12">
        <f t="shared" si="18"/>
        <v>19.183353750000002</v>
      </c>
      <c r="N96" s="8">
        <v>0.02149515</v>
      </c>
      <c r="O96" s="8">
        <v>4.1381929</v>
      </c>
      <c r="P96" s="8">
        <v>11.991297</v>
      </c>
      <c r="Q96" s="12">
        <f t="shared" si="15"/>
        <v>16.15098505</v>
      </c>
    </row>
    <row r="97" spans="1:17" s="15" customFormat="1" ht="12.75">
      <c r="A97" s="29" t="s">
        <v>22</v>
      </c>
      <c r="B97" s="25">
        <v>5688.773757071999</v>
      </c>
      <c r="C97" s="41">
        <v>4902.900972342998</v>
      </c>
      <c r="D97" s="8">
        <v>5329.295983761001</v>
      </c>
      <c r="E97" s="12">
        <f t="shared" si="16"/>
        <v>15920.970713175997</v>
      </c>
      <c r="F97" s="59">
        <v>5839.3902614079</v>
      </c>
      <c r="G97" s="59">
        <v>5263.7011217898</v>
      </c>
      <c r="H97" s="59">
        <v>5657.46876101</v>
      </c>
      <c r="I97" s="12">
        <f t="shared" si="17"/>
        <v>16760.5601442077</v>
      </c>
      <c r="J97" s="36">
        <v>5348.645377482726</v>
      </c>
      <c r="K97" s="8">
        <v>2980.3567718799995</v>
      </c>
      <c r="L97" s="8">
        <v>3927.341049440199</v>
      </c>
      <c r="M97" s="12">
        <f t="shared" si="18"/>
        <v>12256.343198802924</v>
      </c>
      <c r="N97" s="8">
        <v>3648.1035239066</v>
      </c>
      <c r="O97" s="8">
        <v>3425.185471584112</v>
      </c>
      <c r="P97" s="8">
        <v>5035.4153320899</v>
      </c>
      <c r="Q97" s="12">
        <f t="shared" si="15"/>
        <v>12108.704327580612</v>
      </c>
    </row>
    <row r="98" spans="1:17" s="15" customFormat="1" ht="12.75">
      <c r="A98" s="29" t="s">
        <v>23</v>
      </c>
      <c r="B98" s="25">
        <v>6622.434312320001</v>
      </c>
      <c r="C98" s="41">
        <v>6783.546367780001</v>
      </c>
      <c r="D98" s="8">
        <v>6542.09351097</v>
      </c>
      <c r="E98" s="12">
        <f t="shared" si="16"/>
        <v>19948.07419107</v>
      </c>
      <c r="F98" s="59">
        <v>5271.41338378</v>
      </c>
      <c r="G98" s="59">
        <v>2266.1541060100003</v>
      </c>
      <c r="H98" s="59">
        <v>513.9841563599999</v>
      </c>
      <c r="I98" s="12">
        <f t="shared" si="17"/>
        <v>8051.551646150001</v>
      </c>
      <c r="J98" s="127">
        <v>2298.58028184</v>
      </c>
      <c r="K98" s="8">
        <v>812.5118150899999</v>
      </c>
      <c r="L98" s="8">
        <v>1890.97257094</v>
      </c>
      <c r="M98" s="12">
        <f t="shared" si="18"/>
        <v>5002.0646678699995</v>
      </c>
      <c r="N98" s="8">
        <v>3220.4981704</v>
      </c>
      <c r="O98" s="8">
        <v>1675.43464615</v>
      </c>
      <c r="P98" s="8">
        <v>1989.29396658</v>
      </c>
      <c r="Q98" s="12">
        <f t="shared" si="15"/>
        <v>6885.22678313</v>
      </c>
    </row>
    <row r="99" spans="1:17" s="15" customFormat="1" ht="12.75">
      <c r="A99" s="29" t="s">
        <v>24</v>
      </c>
      <c r="B99" s="25">
        <v>95.83104</v>
      </c>
      <c r="C99" s="41">
        <v>116.80365202</v>
      </c>
      <c r="D99" s="8">
        <v>202.1657946</v>
      </c>
      <c r="E99" s="12">
        <f t="shared" si="16"/>
        <v>414.80048662</v>
      </c>
      <c r="F99" s="59">
        <v>202.1657946</v>
      </c>
      <c r="G99" s="59">
        <v>139.14555505</v>
      </c>
      <c r="H99" s="59">
        <v>208.54209751</v>
      </c>
      <c r="I99" s="12">
        <f t="shared" si="17"/>
        <v>549.85344716</v>
      </c>
      <c r="J99" s="127">
        <v>0</v>
      </c>
      <c r="K99" s="8">
        <v>162.8646392</v>
      </c>
      <c r="L99" s="8">
        <v>287.99293916999994</v>
      </c>
      <c r="M99" s="12">
        <f t="shared" si="18"/>
        <v>450.85757836999994</v>
      </c>
      <c r="N99" s="8">
        <v>104.14369418999999</v>
      </c>
      <c r="O99" s="8">
        <v>160.09477993000002</v>
      </c>
      <c r="P99" s="8">
        <v>130.82950585</v>
      </c>
      <c r="Q99" s="12">
        <f t="shared" si="15"/>
        <v>395.06797997</v>
      </c>
    </row>
    <row r="100" spans="1:17" s="15" customFormat="1" ht="12.75">
      <c r="A100" s="29" t="s">
        <v>25</v>
      </c>
      <c r="B100" s="25">
        <v>80.05755159</v>
      </c>
      <c r="C100" s="41">
        <v>1198.910539914</v>
      </c>
      <c r="D100" s="8">
        <v>156.4617456</v>
      </c>
      <c r="E100" s="12">
        <f t="shared" si="16"/>
        <v>1435.4298371040002</v>
      </c>
      <c r="F100" s="59">
        <v>2447.98539239</v>
      </c>
      <c r="G100" s="59">
        <v>63129.215645979995</v>
      </c>
      <c r="H100" s="59">
        <v>42195.187844449996</v>
      </c>
      <c r="I100" s="12">
        <f t="shared" si="17"/>
        <v>107772.38888282</v>
      </c>
      <c r="J100" s="36">
        <v>24386.93519117</v>
      </c>
      <c r="K100" s="8">
        <v>2120.97261326</v>
      </c>
      <c r="L100" s="8">
        <v>1648.42074568</v>
      </c>
      <c r="M100" s="12">
        <f t="shared" si="18"/>
        <v>28156.32855011</v>
      </c>
      <c r="N100" s="8">
        <v>53.136212480000005</v>
      </c>
      <c r="O100" s="8">
        <v>166.13976023</v>
      </c>
      <c r="P100" s="8">
        <v>7327.29089512</v>
      </c>
      <c r="Q100" s="12">
        <f t="shared" si="15"/>
        <v>7546.56686783</v>
      </c>
    </row>
    <row r="101" spans="1:17" s="15" customFormat="1" ht="12.75">
      <c r="A101" s="29" t="s">
        <v>26</v>
      </c>
      <c r="B101" s="25">
        <v>3873.07703327</v>
      </c>
      <c r="C101" s="41">
        <v>4501.0726486700005</v>
      </c>
      <c r="D101" s="8">
        <v>3668.84692142</v>
      </c>
      <c r="E101" s="12">
        <f t="shared" si="16"/>
        <v>12042.99660336</v>
      </c>
      <c r="F101" s="59">
        <v>3628.9276841999995</v>
      </c>
      <c r="G101" s="59">
        <v>3630.5637654699995</v>
      </c>
      <c r="H101" s="59">
        <v>3167.5805520500003</v>
      </c>
      <c r="I101" s="12">
        <f t="shared" si="17"/>
        <v>10427.072001719998</v>
      </c>
      <c r="J101" s="124">
        <v>4332.438664679999</v>
      </c>
      <c r="K101" s="8">
        <v>3617.0856089399995</v>
      </c>
      <c r="L101" s="8">
        <v>3625.69995908</v>
      </c>
      <c r="M101" s="12">
        <f t="shared" si="18"/>
        <v>11575.224232699999</v>
      </c>
      <c r="N101" s="8">
        <v>4296.00962766</v>
      </c>
      <c r="O101" s="8">
        <v>4376.230372690001</v>
      </c>
      <c r="P101" s="8">
        <v>4178.10664544</v>
      </c>
      <c r="Q101" s="12">
        <f t="shared" si="15"/>
        <v>12850.34664579</v>
      </c>
    </row>
    <row r="102" spans="1:17" s="15" customFormat="1" ht="12.75">
      <c r="A102" s="34" t="s">
        <v>27</v>
      </c>
      <c r="B102" s="25">
        <v>0.90048633</v>
      </c>
      <c r="C102" s="48">
        <v>7.433885</v>
      </c>
      <c r="D102" s="35">
        <v>18.275733650000003</v>
      </c>
      <c r="E102" s="12">
        <f t="shared" si="16"/>
        <v>26.610104980000003</v>
      </c>
      <c r="F102" s="59">
        <v>0.94091</v>
      </c>
      <c r="G102" s="59">
        <v>6.652805</v>
      </c>
      <c r="H102" s="59">
        <v>16.93334116</v>
      </c>
      <c r="I102" s="12">
        <f t="shared" si="17"/>
        <v>24.52705616</v>
      </c>
      <c r="J102" s="36">
        <v>1.2316</v>
      </c>
      <c r="K102" s="8">
        <v>0.25882479999999997</v>
      </c>
      <c r="L102" s="8">
        <v>0.8115336</v>
      </c>
      <c r="M102" s="12">
        <f t="shared" si="18"/>
        <v>2.3019584</v>
      </c>
      <c r="N102" s="8">
        <v>9.625046150000001</v>
      </c>
      <c r="O102" s="8">
        <v>1.08073635</v>
      </c>
      <c r="P102" s="8">
        <v>1.357765</v>
      </c>
      <c r="Q102" s="12">
        <f t="shared" si="15"/>
        <v>12.063547500000002</v>
      </c>
    </row>
    <row r="103" spans="1:17" s="15" customFormat="1" ht="12.75">
      <c r="A103" s="29" t="s">
        <v>28</v>
      </c>
      <c r="B103" s="25">
        <v>94.26658716</v>
      </c>
      <c r="C103" s="41">
        <v>73.280514</v>
      </c>
      <c r="D103" s="8">
        <v>43.893966299999995</v>
      </c>
      <c r="E103" s="12">
        <f t="shared" si="16"/>
        <v>211.44106746</v>
      </c>
      <c r="F103" s="59">
        <v>959.27210655</v>
      </c>
      <c r="G103" s="59">
        <v>0</v>
      </c>
      <c r="H103" s="59">
        <v>0</v>
      </c>
      <c r="I103" s="12">
        <f t="shared" si="17"/>
        <v>959.27210655</v>
      </c>
      <c r="J103" s="36">
        <v>0</v>
      </c>
      <c r="K103" s="8">
        <v>0</v>
      </c>
      <c r="L103" s="8">
        <v>0</v>
      </c>
      <c r="M103" s="12">
        <f t="shared" si="18"/>
        <v>0</v>
      </c>
      <c r="N103" s="8">
        <v>0</v>
      </c>
      <c r="O103" s="8">
        <v>0</v>
      </c>
      <c r="P103" s="8">
        <v>0</v>
      </c>
      <c r="Q103" s="12">
        <f t="shared" si="15"/>
        <v>0</v>
      </c>
    </row>
    <row r="104" spans="1:17" s="15" customFormat="1" ht="12.75">
      <c r="A104" s="29" t="s">
        <v>29</v>
      </c>
      <c r="B104" s="25">
        <v>16.691381</v>
      </c>
      <c r="C104" s="41">
        <v>0.250161</v>
      </c>
      <c r="D104" s="8">
        <v>0.087701</v>
      </c>
      <c r="E104" s="12">
        <f t="shared" si="16"/>
        <v>17.029242999999997</v>
      </c>
      <c r="F104" s="59">
        <v>5.378762</v>
      </c>
      <c r="G104" s="59">
        <v>0</v>
      </c>
      <c r="H104" s="59">
        <v>0</v>
      </c>
      <c r="I104" s="12">
        <f t="shared" si="17"/>
        <v>5.378762</v>
      </c>
      <c r="J104" s="124">
        <v>0</v>
      </c>
      <c r="K104" s="8">
        <v>19.391879</v>
      </c>
      <c r="L104" s="8">
        <v>0.083313</v>
      </c>
      <c r="M104" s="12">
        <f t="shared" si="18"/>
        <v>19.475192</v>
      </c>
      <c r="N104" s="8">
        <v>0</v>
      </c>
      <c r="O104" s="8">
        <v>0</v>
      </c>
      <c r="P104" s="8">
        <v>0.143127</v>
      </c>
      <c r="Q104" s="12">
        <f t="shared" si="15"/>
        <v>0.143127</v>
      </c>
    </row>
    <row r="105" spans="1:17" s="15" customFormat="1" ht="12.75">
      <c r="A105" s="29" t="s">
        <v>30</v>
      </c>
      <c r="B105" s="25">
        <v>0</v>
      </c>
      <c r="C105" s="41">
        <v>0</v>
      </c>
      <c r="D105" s="8">
        <v>0</v>
      </c>
      <c r="E105" s="12">
        <f t="shared" si="16"/>
        <v>0</v>
      </c>
      <c r="F105" s="59">
        <v>0</v>
      </c>
      <c r="G105" s="59">
        <v>0</v>
      </c>
      <c r="H105" s="59">
        <v>0</v>
      </c>
      <c r="I105" s="12">
        <f t="shared" si="17"/>
        <v>0</v>
      </c>
      <c r="J105" s="124">
        <v>0</v>
      </c>
      <c r="K105" s="8">
        <v>0</v>
      </c>
      <c r="L105" s="8">
        <v>0</v>
      </c>
      <c r="M105" s="12">
        <f t="shared" si="18"/>
        <v>0</v>
      </c>
      <c r="N105" s="8">
        <v>0</v>
      </c>
      <c r="O105" s="8">
        <v>0</v>
      </c>
      <c r="P105" s="8">
        <v>0</v>
      </c>
      <c r="Q105" s="12">
        <f t="shared" si="15"/>
        <v>0</v>
      </c>
    </row>
    <row r="106" spans="1:17" s="15" customFormat="1" ht="12.75">
      <c r="A106" s="29" t="s">
        <v>31</v>
      </c>
      <c r="B106" s="25">
        <v>4112.866583059999</v>
      </c>
      <c r="C106" s="41">
        <v>4876.863025219999</v>
      </c>
      <c r="D106" s="8">
        <v>5044.537908050001</v>
      </c>
      <c r="E106" s="12">
        <f t="shared" si="16"/>
        <v>14034.26751633</v>
      </c>
      <c r="F106" s="59">
        <v>5356.05982701</v>
      </c>
      <c r="G106" s="59">
        <v>3222.45719426</v>
      </c>
      <c r="H106" s="59">
        <v>5112.272785610001</v>
      </c>
      <c r="I106" s="12">
        <f t="shared" si="17"/>
        <v>13690.78980688</v>
      </c>
      <c r="J106" s="36">
        <v>5882.30208555</v>
      </c>
      <c r="K106" s="8">
        <v>4214.41542525</v>
      </c>
      <c r="L106" s="8">
        <v>4995.80915731</v>
      </c>
      <c r="M106" s="12">
        <f t="shared" si="18"/>
        <v>15092.52666811</v>
      </c>
      <c r="N106" s="8">
        <v>5282.65814363</v>
      </c>
      <c r="O106" s="8">
        <v>4129.3171895</v>
      </c>
      <c r="P106" s="8">
        <v>3500.4180531029997</v>
      </c>
      <c r="Q106" s="12">
        <f t="shared" si="15"/>
        <v>12912.393386233</v>
      </c>
    </row>
    <row r="107" spans="1:17" s="15" customFormat="1" ht="12.75">
      <c r="A107" s="29" t="s">
        <v>32</v>
      </c>
      <c r="B107" s="25">
        <v>212.35589594000004</v>
      </c>
      <c r="C107" s="41">
        <v>44.870207869999994</v>
      </c>
      <c r="D107" s="8">
        <v>232.82012038000002</v>
      </c>
      <c r="E107" s="12">
        <f t="shared" si="16"/>
        <v>490.0462241900001</v>
      </c>
      <c r="F107" s="59">
        <v>147.70799613999998</v>
      </c>
      <c r="G107" s="59">
        <v>297.25673635</v>
      </c>
      <c r="H107" s="59">
        <v>46.42992060000001</v>
      </c>
      <c r="I107" s="12">
        <f t="shared" si="17"/>
        <v>491.39465308999996</v>
      </c>
      <c r="J107" s="36">
        <v>37.07284517</v>
      </c>
      <c r="K107" s="8">
        <v>405.12978258</v>
      </c>
      <c r="L107" s="8">
        <v>15.4829554</v>
      </c>
      <c r="M107" s="12">
        <f t="shared" si="18"/>
        <v>457.68558314999996</v>
      </c>
      <c r="N107" s="8">
        <v>0</v>
      </c>
      <c r="O107" s="8">
        <v>361.57412751</v>
      </c>
      <c r="P107" s="8">
        <v>12.497213170000002</v>
      </c>
      <c r="Q107" s="12">
        <f t="shared" si="15"/>
        <v>374.07134068</v>
      </c>
    </row>
    <row r="108" spans="1:17" s="15" customFormat="1" ht="12.75">
      <c r="A108" s="29" t="s">
        <v>33</v>
      </c>
      <c r="B108" s="25"/>
      <c r="C108" s="41"/>
      <c r="D108" s="8"/>
      <c r="E108" s="12">
        <f t="shared" si="16"/>
        <v>0</v>
      </c>
      <c r="F108" s="59">
        <v>0</v>
      </c>
      <c r="G108" s="59">
        <v>0</v>
      </c>
      <c r="H108" s="59">
        <v>0</v>
      </c>
      <c r="I108" s="12">
        <f t="shared" si="17"/>
        <v>0</v>
      </c>
      <c r="J108" s="36">
        <v>0</v>
      </c>
      <c r="K108" s="8">
        <v>0</v>
      </c>
      <c r="L108" s="8">
        <v>0</v>
      </c>
      <c r="M108" s="12">
        <f t="shared" si="18"/>
        <v>0</v>
      </c>
      <c r="N108" s="8">
        <v>0</v>
      </c>
      <c r="O108" s="8">
        <v>0</v>
      </c>
      <c r="P108" s="8">
        <v>0</v>
      </c>
      <c r="Q108" s="12">
        <f t="shared" si="15"/>
        <v>0</v>
      </c>
    </row>
    <row r="109" spans="1:17" s="15" customFormat="1" ht="12.75">
      <c r="A109" s="78" t="s">
        <v>253</v>
      </c>
      <c r="B109" s="25"/>
      <c r="C109" s="41"/>
      <c r="D109" s="8"/>
      <c r="E109" s="12"/>
      <c r="F109" s="59"/>
      <c r="G109" s="59">
        <v>0.2828</v>
      </c>
      <c r="H109" s="59">
        <v>0</v>
      </c>
      <c r="I109" s="12">
        <f t="shared" si="17"/>
        <v>0.2828</v>
      </c>
      <c r="J109" s="128">
        <v>0</v>
      </c>
      <c r="K109" s="8">
        <v>0</v>
      </c>
      <c r="L109" s="8">
        <v>0</v>
      </c>
      <c r="M109" s="12"/>
      <c r="N109" s="8">
        <v>0</v>
      </c>
      <c r="O109" s="8">
        <v>0</v>
      </c>
      <c r="P109" s="8">
        <v>0</v>
      </c>
      <c r="Q109" s="12"/>
    </row>
    <row r="110" spans="1:17" s="15" customFormat="1" ht="12.75">
      <c r="A110" s="78" t="s">
        <v>252</v>
      </c>
      <c r="B110" s="25"/>
      <c r="C110" s="41"/>
      <c r="D110" s="8"/>
      <c r="E110" s="12"/>
      <c r="F110" s="59"/>
      <c r="G110" s="59">
        <v>49.1624414</v>
      </c>
      <c r="H110" s="59">
        <v>52.37811755</v>
      </c>
      <c r="I110" s="12">
        <f t="shared" si="17"/>
        <v>101.54055894999999</v>
      </c>
      <c r="J110" s="128">
        <v>18.42927157</v>
      </c>
      <c r="K110" s="8">
        <v>115.4755422</v>
      </c>
      <c r="L110" s="8">
        <v>44.391658310000004</v>
      </c>
      <c r="M110" s="12"/>
      <c r="N110" s="8">
        <v>69.18177155</v>
      </c>
      <c r="O110" s="8">
        <v>19.55936355</v>
      </c>
      <c r="P110" s="8">
        <v>43.58905308</v>
      </c>
      <c r="Q110" s="12"/>
    </row>
    <row r="111" spans="1:17" s="15" customFormat="1" ht="12.75">
      <c r="A111" s="78" t="s">
        <v>254</v>
      </c>
      <c r="B111" s="25"/>
      <c r="C111" s="41"/>
      <c r="D111" s="8"/>
      <c r="E111" s="12"/>
      <c r="F111" s="59"/>
      <c r="G111" s="59">
        <v>0</v>
      </c>
      <c r="H111" s="59">
        <v>0</v>
      </c>
      <c r="I111" s="12">
        <f t="shared" si="17"/>
        <v>0</v>
      </c>
      <c r="J111" s="128">
        <v>0</v>
      </c>
      <c r="K111" s="8">
        <v>0</v>
      </c>
      <c r="L111" s="8">
        <v>0</v>
      </c>
      <c r="M111" s="12"/>
      <c r="N111" s="8">
        <v>0</v>
      </c>
      <c r="O111" s="8">
        <v>0</v>
      </c>
      <c r="P111" s="8">
        <v>0</v>
      </c>
      <c r="Q111" s="12"/>
    </row>
    <row r="112" spans="1:17" s="15" customFormat="1" ht="12.75">
      <c r="A112" s="78" t="s">
        <v>255</v>
      </c>
      <c r="B112" s="25"/>
      <c r="C112" s="41"/>
      <c r="D112" s="8"/>
      <c r="E112" s="12"/>
      <c r="F112" s="59"/>
      <c r="G112" s="59">
        <v>7.621674529999999</v>
      </c>
      <c r="H112" s="59">
        <v>12.2393449</v>
      </c>
      <c r="I112" s="12">
        <f t="shared" si="17"/>
        <v>19.86101943</v>
      </c>
      <c r="J112" s="128">
        <v>16.08025387</v>
      </c>
      <c r="K112" s="8">
        <v>7.46155087</v>
      </c>
      <c r="L112" s="8">
        <v>19.301568789999997</v>
      </c>
      <c r="M112" s="12"/>
      <c r="N112" s="8">
        <v>14.67070648</v>
      </c>
      <c r="O112" s="8">
        <v>10.70530815</v>
      </c>
      <c r="P112" s="8">
        <v>7.787642900000001</v>
      </c>
      <c r="Q112" s="12"/>
    </row>
    <row r="113" spans="1:17" s="15" customFormat="1" ht="12.75">
      <c r="A113" s="79" t="s">
        <v>257</v>
      </c>
      <c r="B113" s="25"/>
      <c r="C113" s="41"/>
      <c r="D113" s="8"/>
      <c r="E113" s="12"/>
      <c r="F113" s="59"/>
      <c r="G113" s="59">
        <v>0</v>
      </c>
      <c r="H113" s="59">
        <v>0</v>
      </c>
      <c r="I113" s="12">
        <f t="shared" si="17"/>
        <v>0</v>
      </c>
      <c r="J113" s="128">
        <v>0</v>
      </c>
      <c r="K113" s="8">
        <v>0</v>
      </c>
      <c r="L113" s="8">
        <v>0</v>
      </c>
      <c r="M113" s="12"/>
      <c r="N113" s="8">
        <v>0</v>
      </c>
      <c r="O113" s="8">
        <v>0</v>
      </c>
      <c r="P113" s="8">
        <v>0</v>
      </c>
      <c r="Q113" s="12"/>
    </row>
    <row r="114" spans="1:17" s="15" customFormat="1" ht="12.75">
      <c r="A114" s="78" t="s">
        <v>256</v>
      </c>
      <c r="B114" s="25"/>
      <c r="C114" s="41"/>
      <c r="D114" s="8"/>
      <c r="E114" s="12"/>
      <c r="F114" s="59"/>
      <c r="G114" s="59">
        <v>6369.6405682800005</v>
      </c>
      <c r="H114" s="59">
        <v>6378.1061432199995</v>
      </c>
      <c r="I114" s="12">
        <f t="shared" si="17"/>
        <v>12747.7467115</v>
      </c>
      <c r="J114" s="128">
        <v>4100.278626739999</v>
      </c>
      <c r="K114" s="8">
        <v>3628.7427755299996</v>
      </c>
      <c r="L114" s="8">
        <v>4477.5893793000005</v>
      </c>
      <c r="M114" s="12"/>
      <c r="N114" s="8">
        <v>4497.21532014</v>
      </c>
      <c r="O114" s="8">
        <v>4278.32676428</v>
      </c>
      <c r="P114" s="8">
        <v>3802.3543643599996</v>
      </c>
      <c r="Q114" s="12"/>
    </row>
    <row r="115" spans="1:17" s="15" customFormat="1" ht="12.75">
      <c r="A115" s="17" t="s">
        <v>268</v>
      </c>
      <c r="B115" s="17">
        <f aca="true" t="shared" si="19" ref="B115:Q115">SUM(B87:B114)</f>
        <v>425076.46424560185</v>
      </c>
      <c r="C115" s="17">
        <f t="shared" si="19"/>
        <v>559065.150750186</v>
      </c>
      <c r="D115" s="17">
        <f t="shared" si="19"/>
        <v>461622.3097237511</v>
      </c>
      <c r="E115" s="17">
        <f t="shared" si="19"/>
        <v>1445763.9247195388</v>
      </c>
      <c r="F115" s="17">
        <f t="shared" si="19"/>
        <v>552053.9750292181</v>
      </c>
      <c r="G115" s="17">
        <f t="shared" si="19"/>
        <v>589830.2028850078</v>
      </c>
      <c r="H115" s="17">
        <f t="shared" si="19"/>
        <v>555856.5153480502</v>
      </c>
      <c r="I115" s="17">
        <f t="shared" si="19"/>
        <v>1697740.6932622755</v>
      </c>
      <c r="J115" s="17">
        <f t="shared" si="19"/>
        <v>515749.4813880273</v>
      </c>
      <c r="K115" s="17">
        <f t="shared" si="19"/>
        <v>491647.41416783433</v>
      </c>
      <c r="L115" s="17">
        <f t="shared" si="19"/>
        <v>495456.570894577</v>
      </c>
      <c r="M115" s="17">
        <f t="shared" si="19"/>
        <v>1490425.7158232587</v>
      </c>
      <c r="N115" s="17">
        <f t="shared" si="19"/>
        <v>436633.5044432346</v>
      </c>
      <c r="O115" s="17">
        <f t="shared" si="19"/>
        <v>515747.05256774416</v>
      </c>
      <c r="P115" s="17">
        <f t="shared" si="19"/>
        <v>556122.7941439399</v>
      </c>
      <c r="Q115" s="17">
        <f t="shared" si="19"/>
        <v>1495759.9608604286</v>
      </c>
    </row>
    <row r="116" spans="1:17" s="15" customFormat="1" ht="12.75">
      <c r="A116" s="29" t="s">
        <v>45</v>
      </c>
      <c r="B116" s="24"/>
      <c r="C116" s="8"/>
      <c r="D116" s="72"/>
      <c r="E116" s="12">
        <f t="shared" si="16"/>
        <v>0</v>
      </c>
      <c r="F116" s="59"/>
      <c r="G116" s="59">
        <v>2072.9</v>
      </c>
      <c r="H116" s="59"/>
      <c r="I116" s="12">
        <f>SUM(F116:H116)</f>
        <v>2072.9</v>
      </c>
      <c r="J116" s="8"/>
      <c r="K116" s="8"/>
      <c r="L116" s="8"/>
      <c r="M116" s="12">
        <f>SUM(J116:L116)</f>
        <v>0</v>
      </c>
      <c r="N116" s="8">
        <v>2493.3317420503276</v>
      </c>
      <c r="O116" s="8"/>
      <c r="P116" s="8"/>
      <c r="Q116" s="12">
        <f>SUM(N116:P116)</f>
        <v>2493.3317420503276</v>
      </c>
    </row>
    <row r="117" spans="1:17" s="15" customFormat="1" ht="12.75">
      <c r="A117" s="34" t="s">
        <v>82</v>
      </c>
      <c r="B117" s="23"/>
      <c r="C117" s="8"/>
      <c r="D117" s="8"/>
      <c r="E117" s="12">
        <f t="shared" si="16"/>
        <v>0</v>
      </c>
      <c r="F117" s="59"/>
      <c r="G117" s="59"/>
      <c r="H117" s="59"/>
      <c r="I117" s="12">
        <f>SUM(F117:H117)</f>
        <v>0</v>
      </c>
      <c r="J117" s="8"/>
      <c r="K117" s="8"/>
      <c r="L117" s="8"/>
      <c r="M117" s="12">
        <f>SUM(J117:L117)</f>
        <v>0</v>
      </c>
      <c r="N117" s="8"/>
      <c r="O117" s="8"/>
      <c r="P117" s="8"/>
      <c r="Q117" s="12">
        <f>SUM(N117:P117)</f>
        <v>0</v>
      </c>
    </row>
    <row r="118" spans="1:17" s="15" customFormat="1" ht="12.75">
      <c r="A118" s="34" t="s">
        <v>207</v>
      </c>
      <c r="B118" s="23"/>
      <c r="C118" s="8"/>
      <c r="D118" s="8"/>
      <c r="E118" s="12">
        <f t="shared" si="16"/>
        <v>0</v>
      </c>
      <c r="F118" s="59"/>
      <c r="G118" s="29"/>
      <c r="H118" s="59"/>
      <c r="I118" s="12">
        <f>SUM(F118:H118)</f>
        <v>0</v>
      </c>
      <c r="J118" s="29"/>
      <c r="K118" s="29"/>
      <c r="L118" s="8"/>
      <c r="M118" s="12">
        <f>SUM(J118:L118)</f>
        <v>0</v>
      </c>
      <c r="N118" s="8"/>
      <c r="O118" s="8"/>
      <c r="P118" s="8"/>
      <c r="Q118" s="12">
        <f>SUM(N118:P118)</f>
        <v>0</v>
      </c>
    </row>
    <row r="119" spans="1:17" s="15" customFormat="1" ht="12.75">
      <c r="A119" s="29" t="s">
        <v>58</v>
      </c>
      <c r="B119" s="23"/>
      <c r="C119" s="8"/>
      <c r="D119" s="8"/>
      <c r="E119" s="12">
        <f t="shared" si="16"/>
        <v>0</v>
      </c>
      <c r="F119" s="59"/>
      <c r="G119" s="59"/>
      <c r="H119" s="59"/>
      <c r="I119" s="12">
        <f>SUM(F119:H119)</f>
        <v>0</v>
      </c>
      <c r="J119" s="8"/>
      <c r="K119" s="8"/>
      <c r="L119" s="8"/>
      <c r="M119" s="12">
        <f>SUM(J119:L119)</f>
        <v>0</v>
      </c>
      <c r="N119" s="8"/>
      <c r="O119" s="8"/>
      <c r="P119" s="8"/>
      <c r="Q119" s="12">
        <f>SUM(N119:P119)</f>
        <v>0</v>
      </c>
    </row>
    <row r="120" spans="1:17" s="15" customFormat="1" ht="12.75">
      <c r="A120" s="17" t="s">
        <v>267</v>
      </c>
      <c r="B120" s="17">
        <f aca="true" t="shared" si="20" ref="B120:Q120">B115-B116-B117-B118+B119</f>
        <v>425076.46424560185</v>
      </c>
      <c r="C120" s="17">
        <f t="shared" si="20"/>
        <v>559065.150750186</v>
      </c>
      <c r="D120" s="17">
        <f t="shared" si="20"/>
        <v>461622.3097237511</v>
      </c>
      <c r="E120" s="17">
        <f t="shared" si="20"/>
        <v>1445763.9247195388</v>
      </c>
      <c r="F120" s="17">
        <f t="shared" si="20"/>
        <v>552053.9750292181</v>
      </c>
      <c r="G120" s="17">
        <f t="shared" si="20"/>
        <v>587757.3028850078</v>
      </c>
      <c r="H120" s="17">
        <f t="shared" si="20"/>
        <v>555856.5153480502</v>
      </c>
      <c r="I120" s="17">
        <f t="shared" si="20"/>
        <v>1695667.7932622756</v>
      </c>
      <c r="J120" s="17">
        <f t="shared" si="20"/>
        <v>515749.4813880273</v>
      </c>
      <c r="K120" s="17">
        <f t="shared" si="20"/>
        <v>491647.41416783433</v>
      </c>
      <c r="L120" s="17">
        <f t="shared" si="20"/>
        <v>495456.570894577</v>
      </c>
      <c r="M120" s="17">
        <f t="shared" si="20"/>
        <v>1490425.7158232587</v>
      </c>
      <c r="N120" s="17">
        <f t="shared" si="20"/>
        <v>434140.1727011843</v>
      </c>
      <c r="O120" s="17">
        <f t="shared" si="20"/>
        <v>515747.05256774416</v>
      </c>
      <c r="P120" s="17">
        <f t="shared" si="20"/>
        <v>556122.7941439399</v>
      </c>
      <c r="Q120" s="17">
        <f t="shared" si="20"/>
        <v>1493266.6291183783</v>
      </c>
    </row>
    <row r="121" spans="1:5" s="15" customFormat="1" ht="14.25">
      <c r="A121" s="4" t="s">
        <v>59</v>
      </c>
      <c r="B121" s="13"/>
      <c r="C121" s="13"/>
      <c r="D121" s="13"/>
      <c r="E121" s="13"/>
    </row>
    <row r="122" spans="1:5" s="15" customFormat="1" ht="12.75">
      <c r="A122" s="2"/>
      <c r="B122" s="13"/>
      <c r="C122" s="13"/>
      <c r="D122" s="13"/>
      <c r="E122" s="13"/>
    </row>
    <row r="123" spans="1:5" ht="15.75">
      <c r="A123" s="3" t="s">
        <v>232</v>
      </c>
      <c r="B123" s="46" t="s">
        <v>65</v>
      </c>
      <c r="C123" s="46"/>
      <c r="D123" s="46"/>
      <c r="E123" s="46"/>
    </row>
    <row r="124" spans="1:17" ht="12.75">
      <c r="A124" s="147" t="s">
        <v>54</v>
      </c>
      <c r="B124" s="140" t="str">
        <f>B2</f>
        <v>1st Quarter 2017/18</v>
      </c>
      <c r="C124" s="140"/>
      <c r="D124" s="140"/>
      <c r="E124" s="140"/>
      <c r="F124" s="140" t="str">
        <f>F2</f>
        <v>2nd Quarter 2017/18</v>
      </c>
      <c r="G124" s="140"/>
      <c r="H124" s="140"/>
      <c r="I124" s="140"/>
      <c r="J124" s="136" t="str">
        <f>J2</f>
        <v>3nd Quarter 2017/18</v>
      </c>
      <c r="K124" s="137"/>
      <c r="L124" s="137"/>
      <c r="M124" s="138"/>
      <c r="N124" s="136" t="str">
        <f aca="true" t="shared" si="21" ref="N124:P125">N2</f>
        <v>4th Quarter 2017/18</v>
      </c>
      <c r="O124" s="137" t="str">
        <f t="shared" si="21"/>
        <v>4th Quarter 2015/16</v>
      </c>
      <c r="P124" s="137" t="str">
        <f t="shared" si="21"/>
        <v>4th Quarter 2015/16</v>
      </c>
      <c r="Q124" s="138"/>
    </row>
    <row r="125" spans="1:17" ht="12.75">
      <c r="A125" s="148"/>
      <c r="B125" s="22" t="s">
        <v>47</v>
      </c>
      <c r="C125" s="22" t="s">
        <v>48</v>
      </c>
      <c r="D125" s="22" t="s">
        <v>49</v>
      </c>
      <c r="E125" s="22" t="s">
        <v>63</v>
      </c>
      <c r="F125" s="32" t="s">
        <v>233</v>
      </c>
      <c r="G125" s="32" t="s">
        <v>234</v>
      </c>
      <c r="H125" s="32" t="s">
        <v>235</v>
      </c>
      <c r="I125" s="32" t="s">
        <v>63</v>
      </c>
      <c r="J125" s="32" t="s">
        <v>237</v>
      </c>
      <c r="K125" s="32" t="s">
        <v>238</v>
      </c>
      <c r="L125" s="32" t="s">
        <v>239</v>
      </c>
      <c r="M125" s="32" t="s">
        <v>63</v>
      </c>
      <c r="N125" s="32" t="str">
        <f t="shared" si="21"/>
        <v>April</v>
      </c>
      <c r="O125" s="32" t="str">
        <f t="shared" si="21"/>
        <v>May</v>
      </c>
      <c r="P125" s="32" t="str">
        <f t="shared" si="21"/>
        <v>June</v>
      </c>
      <c r="Q125" s="32" t="s">
        <v>63</v>
      </c>
    </row>
    <row r="126" spans="1:17" ht="12.75">
      <c r="A126" s="16" t="s">
        <v>62</v>
      </c>
      <c r="B126" s="8">
        <v>425451.3958077631</v>
      </c>
      <c r="C126" s="8">
        <v>401167.79522831994</v>
      </c>
      <c r="D126" s="8">
        <v>593667.2368835501</v>
      </c>
      <c r="E126" s="8">
        <f>SUM(B126:D126)</f>
        <v>1420286.4279196332</v>
      </c>
      <c r="F126" s="8">
        <v>467375.0379725499</v>
      </c>
      <c r="G126" s="8">
        <v>416217.46448762</v>
      </c>
      <c r="H126" s="8">
        <v>676938.2892341799</v>
      </c>
      <c r="I126" s="8">
        <f>SUM(F126:H126)</f>
        <v>1560530.7916943496</v>
      </c>
      <c r="J126" s="8">
        <v>430310.06406681996</v>
      </c>
      <c r="K126" s="8">
        <v>395853.3681783</v>
      </c>
      <c r="L126" s="8">
        <v>702767.3694622699</v>
      </c>
      <c r="M126" s="8">
        <f>SUM(J126:L126)</f>
        <v>1528930.8017073898</v>
      </c>
      <c r="N126" s="8">
        <v>395171.03085796995</v>
      </c>
      <c r="O126" s="8">
        <v>365998.27940026</v>
      </c>
      <c r="P126" s="8">
        <v>632746.4368023501</v>
      </c>
      <c r="Q126" s="12">
        <f>SUM(N126:P126)</f>
        <v>1393915.7470605802</v>
      </c>
    </row>
    <row r="127" spans="1:17" ht="12.75">
      <c r="A127" s="29" t="s">
        <v>64</v>
      </c>
      <c r="B127" s="8"/>
      <c r="C127" s="8"/>
      <c r="D127" s="8"/>
      <c r="E127" s="8">
        <f>SUM(B127:D127)</f>
        <v>0</v>
      </c>
      <c r="F127" s="8">
        <f>'TaxItem Data 17-18'!F264+'TaxItem Data 17-18'!F265+'TaxItem Data 17-18'!F267+'TaxItem Data 17-18'!F268+'TaxItem Data 17-18'!F269</f>
        <v>0</v>
      </c>
      <c r="G127" s="8">
        <f>'TaxItem Data 17-18'!G264+'TaxItem Data 17-18'!G265+'TaxItem Data 17-18'!G267+'TaxItem Data 17-18'!G268+'TaxItem Data 17-18'!G269</f>
        <v>8342.789999999999</v>
      </c>
      <c r="H127" s="8">
        <f>'[1]TaxItem Data 17-18'!H265+'[1]TaxItem Data 17-18'!H266+'[1]TaxItem Data 17-18'!H268+'[1]TaxItem Data 17-18'!H269+'[1]TaxItem Data 17-18'!H270</f>
        <v>13762.7</v>
      </c>
      <c r="I127" s="8">
        <f>SUM(F127:H127)</f>
        <v>22105.489999999998</v>
      </c>
      <c r="J127" s="8"/>
      <c r="K127" s="8"/>
      <c r="L127" s="8"/>
      <c r="M127" s="8">
        <f>SUM(J127:L127)</f>
        <v>0</v>
      </c>
      <c r="N127" s="8">
        <v>479.9917469050894</v>
      </c>
      <c r="O127" s="8"/>
      <c r="P127" s="8">
        <v>14656.5</v>
      </c>
      <c r="Q127" s="12">
        <f>SUM(N127:P127)</f>
        <v>15136.491746905089</v>
      </c>
    </row>
    <row r="128" spans="1:17" ht="12.75">
      <c r="A128" s="16" t="s">
        <v>61</v>
      </c>
      <c r="B128" s="17">
        <f>B126-B127</f>
        <v>425451.3958077631</v>
      </c>
      <c r="C128" s="17">
        <f aca="true" t="shared" si="22" ref="C128:Q128">C126-C127</f>
        <v>401167.79522831994</v>
      </c>
      <c r="D128" s="17">
        <f t="shared" si="22"/>
        <v>593667.2368835501</v>
      </c>
      <c r="E128" s="17">
        <f t="shared" si="22"/>
        <v>1420286.4279196332</v>
      </c>
      <c r="F128" s="17">
        <f t="shared" si="22"/>
        <v>467375.0379725499</v>
      </c>
      <c r="G128" s="17">
        <f t="shared" si="22"/>
        <v>407874.67448762</v>
      </c>
      <c r="H128" s="17">
        <f t="shared" si="22"/>
        <v>663175.5892341799</v>
      </c>
      <c r="I128" s="17">
        <f t="shared" si="22"/>
        <v>1538425.3016943496</v>
      </c>
      <c r="J128" s="17">
        <f t="shared" si="22"/>
        <v>430310.06406681996</v>
      </c>
      <c r="K128" s="17">
        <f t="shared" si="22"/>
        <v>395853.3681783</v>
      </c>
      <c r="L128" s="17">
        <f>L126-L127</f>
        <v>702767.3694622699</v>
      </c>
      <c r="M128" s="17">
        <f>M126-M127</f>
        <v>1528930.8017073898</v>
      </c>
      <c r="N128" s="17">
        <f t="shared" si="22"/>
        <v>394691.03911106486</v>
      </c>
      <c r="O128" s="17">
        <f>O126-O127</f>
        <v>365998.27940026</v>
      </c>
      <c r="P128" s="17">
        <f>P126-P127</f>
        <v>618089.9368023501</v>
      </c>
      <c r="Q128" s="17">
        <f t="shared" si="22"/>
        <v>1378779.2553136752</v>
      </c>
    </row>
    <row r="129" spans="1:8" s="15" customFormat="1" ht="14.25">
      <c r="A129" s="4" t="s">
        <v>59</v>
      </c>
      <c r="B129" s="1"/>
      <c r="C129" s="1"/>
      <c r="D129" s="1"/>
      <c r="E129" s="1"/>
      <c r="H129" s="43"/>
    </row>
    <row r="130" spans="1:8" s="15" customFormat="1" ht="12.75">
      <c r="A130"/>
      <c r="B130" s="1"/>
      <c r="C130" s="1"/>
      <c r="D130" s="1"/>
      <c r="E130" s="1"/>
      <c r="H130" s="43"/>
    </row>
    <row r="131" spans="1:5" s="15" customFormat="1" ht="12.75">
      <c r="A131"/>
      <c r="B131" s="1"/>
      <c r="C131" s="1"/>
      <c r="D131" s="1"/>
      <c r="E131" s="1"/>
    </row>
    <row r="132" spans="1:17" ht="12.75">
      <c r="A132" s="53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9" ht="12.75">
      <c r="B133" s="81"/>
      <c r="C133" s="81"/>
      <c r="D133" s="81"/>
      <c r="E133" s="81"/>
      <c r="F133" s="81"/>
      <c r="G133" s="81"/>
      <c r="H133" s="81"/>
      <c r="I133" s="81"/>
    </row>
    <row r="136" spans="5:9" ht="12.75">
      <c r="E136" s="1"/>
      <c r="F136" s="1"/>
      <c r="G136" s="1"/>
      <c r="H136" s="1"/>
      <c r="I136" s="1"/>
    </row>
    <row r="139" spans="5:9" ht="12.75">
      <c r="E139" s="1"/>
      <c r="F139" s="1"/>
      <c r="G139" s="1"/>
      <c r="H139" s="1"/>
      <c r="I139" s="1"/>
    </row>
  </sheetData>
  <sheetProtection/>
  <mergeCells count="20">
    <mergeCell ref="F2:I2"/>
    <mergeCell ref="F44:I44"/>
    <mergeCell ref="F85:I85"/>
    <mergeCell ref="F124:I124"/>
    <mergeCell ref="A85:A86"/>
    <mergeCell ref="A124:A125"/>
    <mergeCell ref="A2:A3"/>
    <mergeCell ref="A44:A45"/>
    <mergeCell ref="B2:E2"/>
    <mergeCell ref="B44:E44"/>
    <mergeCell ref="B85:E85"/>
    <mergeCell ref="B124:E124"/>
    <mergeCell ref="N124:Q124"/>
    <mergeCell ref="J2:M2"/>
    <mergeCell ref="N2:Q2"/>
    <mergeCell ref="J44:M44"/>
    <mergeCell ref="N44:Q44"/>
    <mergeCell ref="J85:M85"/>
    <mergeCell ref="N85:Q85"/>
    <mergeCell ref="J124:M124"/>
  </mergeCells>
  <printOptions/>
  <pageMargins left="0.75" right="0.75" top="0.66" bottom="0.57" header="0.3" footer="0.5"/>
  <pageSetup fitToHeight="3" fitToWidth="1" horizontalDpi="300" verticalDpi="300" orientation="landscape" paperSize="9" scale="55" r:id="rId1"/>
  <headerFooter alignWithMargins="0">
    <oddHeader>&amp;C&amp;"Arial,Bold"&amp;12TANZANIA REVENUE AUTHORITY
Actual Revenue Collections (Quarterly) for 2008/09 by Regions</oddHeader>
  </headerFooter>
  <rowBreaks count="2" manualBreakCount="2">
    <brk id="39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 Data Warehouse</dc:creator>
  <cp:keywords/>
  <dc:description/>
  <cp:lastModifiedBy>Lazaro Lucas. Mafie</cp:lastModifiedBy>
  <cp:lastPrinted>2018-01-09T12:16:09Z</cp:lastPrinted>
  <dcterms:created xsi:type="dcterms:W3CDTF">2006-12-06T22:38:00Z</dcterms:created>
  <dcterms:modified xsi:type="dcterms:W3CDTF">2018-07-17T15:31:22Z</dcterms:modified>
  <cp:category/>
  <cp:version/>
  <cp:contentType/>
  <cp:contentStatus/>
</cp:coreProperties>
</file>